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記載例】シフト記号" localSheetId="4">'シフト記号表（勤務時間帯）'!$C$6:$C$35</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<sst xmlns="http://schemas.openxmlformats.org/spreadsheetml/2006/main" xmlns:r="http://schemas.openxmlformats.org/officeDocument/2006/relationships" count="198" uniqueCount="198">
  <si>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</si>
  <si>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</si>
  <si>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</si>
  <si>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</si>
  <si>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</si>
  <si>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</si>
  <si>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</si>
  <si>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</si>
  <si>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</si>
  <si>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</si>
  <si>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</si>
  <si>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</si>
  <si>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</si>
  <si>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</si>
  <si>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</si>
  <si>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</si>
  <si>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</si>
  <si>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</si>
  <si>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</si>
  <si>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</si>
  <si>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</si>
  <si>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</si>
  <si>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</si>
  <si>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</si>
  <si>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</si>
  <si>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</si>
  <si>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</si>
  <si>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</si>
  <si>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</si>
  <si>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</si>
  <si>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</si>
  <si>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</si>
  <si>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</si>
  <si>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</si>
  <si>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</si>
  <si>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</si>
  <si>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</si>
  <si>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</si>
  <si>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</si>
  <si>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</si>
  <si>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</si>
  <si>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</si>
  <si>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</si>
  <si>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</si>
  <si>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</si>
  <si>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</si>
  <si>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</si>
  <si>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</si>
  <si>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</si>
  <si>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</si>
  <si>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</si>
  <si>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</si>
  <si>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</si>
  <si>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</si>
  <si>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</si>
  <si>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</si>
  <si>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</si>
  <si>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</si>
  <si>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</si>
  <si>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</si>
  <si>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</si>
  <si>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</si>
  <si>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</si>
  <si>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</si>
  <si>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</si>
  <si>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</si>
  <si>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</si>
  <si>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</si>
  <si>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</si>
  <si>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</si>
  <si>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</si>
  <si>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</si>
  <si>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</si>
  <si>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</si>
  <si>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</si>
  <si>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</si>
  <si>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</si>
  <si>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</si>
  <si>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</si>
  <si>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</si>
  <si>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</si>
  <si>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</si>
  <si>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</si>
  <si>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</si>
  <si>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</si>
  <si>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</si>
  <si>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</si>
  <si>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</si>
  <si>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</si>
  <si>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</si>
  <si>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</si>
  <si>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</si>
  <si>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</si>
  <si>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</si>
  <si>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</si>
  <si>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</si>
  <si>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</si>
  <si>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</si>
  <si>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</si>
  <si>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</si>
  <si>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</si>
  <si>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</si>
  <si>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</si>
  <si>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</si>
  <si>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</si>
  <si>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</si>
  <si>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</si>
  <si>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</si>
  <si>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</si>
  <si>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</si>
  <si>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</si>
  <si>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</si>
  <si>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</si>
  <si>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</si>
  <si>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</si>
  <si>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</si>
  <si>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</si>
  <si>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</si>
  <si>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</si>
  <si>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</si>
  <si>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</si>
  <si>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</si>
  <si>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</si>
  <si>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</si>
  <si>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</si>
  <si>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</si>
  <si>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</si>
  <si>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</si>
  <si>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</si>
  <si>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</si>
  <si>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</si>
  <si>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</si>
  <si>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</si>
  <si>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</si>
  <si>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</si>
  <si>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</si>
  <si>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（共通様式1）</t>
    <rPh sb="1" eb="3">
      <t>キョウツウ</t>
    </rPh>
    <rPh sb="3" eb="5">
      <t>ヨウシキ</t>
    </rPh>
    <phoneticPr fontId="2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</si>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</sst>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70" zoomScaleNormal="70" zoomScaleSheetLayoutView="70" workbookViewId="0">
      <selection activeCell="C2" sqref="C2"/>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136</v>
      </c>
      <c r="D1" s="23"/>
      <c r="E1" s="23"/>
      <c r="F1" s="23"/>
      <c r="G1" s="23"/>
      <c r="H1" s="75" t="s">
        <v>2</v>
      </c>
      <c r="J1" s="75"/>
      <c r="L1" s="23"/>
      <c r="M1" s="23"/>
      <c r="N1" s="23"/>
      <c r="O1" s="23"/>
      <c r="P1" s="23"/>
      <c r="Q1" s="23"/>
      <c r="R1" s="23"/>
      <c r="AM1" s="230"/>
      <c r="AN1" s="115"/>
      <c r="AO1" s="115" t="s">
        <v>81</v>
      </c>
      <c r="AP1" s="234" t="s">
        <v>170</v>
      </c>
      <c r="AQ1" s="235"/>
      <c r="AR1" s="235"/>
      <c r="AS1" s="235"/>
      <c r="AT1" s="235"/>
      <c r="AU1" s="235"/>
      <c r="AV1" s="235"/>
      <c r="AW1" s="235"/>
      <c r="AX1" s="235"/>
      <c r="AY1" s="235"/>
      <c r="AZ1" s="235"/>
      <c r="BA1" s="235"/>
      <c r="BB1" s="235"/>
      <c r="BC1" s="235"/>
      <c r="BD1" s="235"/>
      <c r="BE1" s="235"/>
      <c r="BF1" s="115" t="s">
        <v>35</v>
      </c>
    </row>
    <row r="2" spans="2:64" s="2" customFormat="1" ht="20.25" customHeight="1">
      <c r="C2" s="23"/>
      <c r="D2" s="23"/>
      <c r="E2" s="23"/>
      <c r="F2" s="23"/>
      <c r="G2" s="23"/>
      <c r="J2" s="75"/>
      <c r="L2" s="23"/>
      <c r="M2" s="23"/>
      <c r="N2" s="23"/>
      <c r="O2" s="23"/>
      <c r="P2" s="23"/>
      <c r="Q2" s="23"/>
      <c r="R2" s="23"/>
      <c r="Y2" s="115" t="s">
        <v>52</v>
      </c>
      <c r="Z2" s="214">
        <v>3</v>
      </c>
      <c r="AA2" s="214"/>
      <c r="AB2" s="115" t="s">
        <v>78</v>
      </c>
      <c r="AC2" s="216">
        <f>IF(Z2=0,"",YEAR(DATE(2018+Z2,1,1)))</f>
        <v>2021</v>
      </c>
      <c r="AD2" s="216"/>
      <c r="AE2" s="225" t="s">
        <v>58</v>
      </c>
      <c r="AF2" s="225" t="s">
        <v>8</v>
      </c>
      <c r="AG2" s="214">
        <v>4</v>
      </c>
      <c r="AH2" s="214"/>
      <c r="AI2" s="225" t="s">
        <v>54</v>
      </c>
      <c r="AM2" s="230"/>
      <c r="AN2" s="115"/>
      <c r="AO2" s="115" t="s">
        <v>80</v>
      </c>
      <c r="AP2" s="214" t="s">
        <v>60</v>
      </c>
      <c r="AQ2" s="214"/>
      <c r="AR2" s="214"/>
      <c r="AS2" s="214"/>
      <c r="AT2" s="214"/>
      <c r="AU2" s="214"/>
      <c r="AV2" s="214"/>
      <c r="AW2" s="214"/>
      <c r="AX2" s="214"/>
      <c r="AY2" s="214"/>
      <c r="AZ2" s="214"/>
      <c r="BA2" s="214"/>
      <c r="BB2" s="214"/>
      <c r="BC2" s="214"/>
      <c r="BD2" s="214"/>
      <c r="BE2" s="214"/>
      <c r="BF2" s="115" t="s">
        <v>35</v>
      </c>
    </row>
    <row r="3" spans="2:64" s="3" customFormat="1" ht="20.25" customHeight="1">
      <c r="G3" s="75"/>
      <c r="J3" s="75"/>
      <c r="L3" s="115"/>
      <c r="M3" s="115"/>
      <c r="N3" s="115"/>
      <c r="O3" s="115"/>
      <c r="P3" s="115"/>
      <c r="Q3" s="115"/>
      <c r="R3" s="115"/>
      <c r="Z3" s="215"/>
      <c r="AA3" s="215"/>
      <c r="AB3" s="223"/>
      <c r="AC3" s="224"/>
      <c r="AD3" s="223"/>
      <c r="BA3" s="282" t="s">
        <v>125</v>
      </c>
      <c r="BB3" s="294" t="s">
        <v>161</v>
      </c>
      <c r="BC3" s="308"/>
      <c r="BD3" s="308"/>
      <c r="BE3" s="320"/>
      <c r="BF3" s="115"/>
    </row>
    <row r="4" spans="2:64" s="3" customFormat="1" ht="18.75">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2" t="s">
        <v>55</v>
      </c>
      <c r="BB4" s="294" t="s">
        <v>162</v>
      </c>
      <c r="BC4" s="308"/>
      <c r="BD4" s="308"/>
      <c r="BE4" s="320"/>
      <c r="BF4" s="239"/>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9"/>
      <c r="BF5" s="239"/>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239"/>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9"/>
      <c r="BF7" s="239"/>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77</v>
      </c>
      <c r="AZ8" s="2"/>
      <c r="BA8" s="2"/>
      <c r="BB8" s="295">
        <f>DAY(EOMONTH(DATE(AC2,AG2,1),0))</f>
        <v>30</v>
      </c>
      <c r="BC8" s="309"/>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6"/>
      <c r="AR9" s="236"/>
      <c r="AS9" s="236"/>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7"/>
      <c r="AS10" s="236"/>
      <c r="AT10" s="236"/>
      <c r="AU10" s="236"/>
      <c r="AV10" s="116"/>
      <c r="AW10" s="116"/>
      <c r="AX10" s="248"/>
      <c r="AY10" s="248"/>
      <c r="AZ10" s="239" t="s">
        <v>178</v>
      </c>
      <c r="BA10" s="116"/>
      <c r="BB10" s="247">
        <v>1</v>
      </c>
      <c r="BC10" s="310"/>
      <c r="BD10" s="262"/>
      <c r="BE10" s="321"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8"/>
      <c r="AS11" s="236"/>
      <c r="AT11" s="236"/>
      <c r="AU11" s="236"/>
      <c r="AV11" s="116"/>
      <c r="AW11" s="116"/>
      <c r="AX11" s="248"/>
      <c r="AY11" s="248"/>
      <c r="AZ11" s="116"/>
      <c r="BA11" s="116"/>
      <c r="BB11" s="105"/>
      <c r="BC11" s="105"/>
      <c r="BD11" s="105"/>
      <c r="BE11" s="321"/>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7"/>
      <c r="AS12" s="236"/>
      <c r="AT12" s="236"/>
      <c r="AU12" s="236"/>
      <c r="AV12" s="116"/>
      <c r="AW12" s="116"/>
      <c r="AX12" s="248"/>
      <c r="AY12" s="248"/>
      <c r="AZ12" s="116"/>
      <c r="BA12" s="116"/>
      <c r="BB12" s="247">
        <v>1</v>
      </c>
      <c r="BC12" s="310"/>
      <c r="BD12" s="262"/>
      <c r="BE12" s="322"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6"/>
      <c r="AT13" s="236"/>
      <c r="AU13" s="236"/>
      <c r="AV13" s="116"/>
      <c r="AW13" s="116"/>
      <c r="AX13" s="248"/>
      <c r="AY13" s="248"/>
      <c r="AZ13" s="116"/>
      <c r="BA13" s="116"/>
      <c r="BB13" s="105"/>
      <c r="BC13" s="105"/>
      <c r="BD13" s="105"/>
      <c r="BE13" s="321"/>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6"/>
      <c r="AT14" s="239" t="s">
        <v>179</v>
      </c>
      <c r="AU14" s="240">
        <v>0.39583333333333331</v>
      </c>
      <c r="AV14" s="242"/>
      <c r="AW14" s="244"/>
      <c r="AX14" s="105" t="s">
        <v>14</v>
      </c>
      <c r="AY14" s="240">
        <v>0.6875</v>
      </c>
      <c r="AZ14" s="242"/>
      <c r="BA14" s="244"/>
      <c r="BB14" s="101" t="s">
        <v>40</v>
      </c>
      <c r="BC14" s="311">
        <f>(AY14-AU14)*24</f>
        <v>7</v>
      </c>
      <c r="BD14" s="319"/>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9"/>
      <c r="AY15" s="249"/>
      <c r="AZ15" s="227"/>
      <c r="BA15" s="227"/>
      <c r="BB15" s="226"/>
      <c r="BC15" s="226"/>
      <c r="BD15" s="226"/>
      <c r="BE15" s="323"/>
      <c r="BJ15" s="115"/>
      <c r="BK15" s="115"/>
      <c r="BL15" s="115"/>
    </row>
    <row r="16" spans="2:64" ht="8.4499999999999993" customHeight="1">
      <c r="C16" s="26"/>
      <c r="D16" s="26"/>
      <c r="E16" s="26"/>
      <c r="F16" s="26"/>
      <c r="G16" s="26"/>
      <c r="X16" s="26"/>
      <c r="AN16" s="26"/>
      <c r="BE16" s="324"/>
      <c r="BF16" s="324"/>
      <c r="BG16" s="324"/>
    </row>
    <row r="17" spans="2:58" ht="20.25" customHeight="1">
      <c r="B17" s="9" t="s">
        <v>37</v>
      </c>
      <c r="C17" s="27" t="s">
        <v>114</v>
      </c>
      <c r="D17" s="47"/>
      <c r="E17" s="57"/>
      <c r="F17" s="57"/>
      <c r="G17" s="78" t="s">
        <v>180</v>
      </c>
      <c r="H17" s="90" t="s">
        <v>149</v>
      </c>
      <c r="I17" s="47"/>
      <c r="J17" s="47"/>
      <c r="K17" s="57"/>
      <c r="L17" s="90" t="s">
        <v>181</v>
      </c>
      <c r="M17" s="47"/>
      <c r="N17" s="47"/>
      <c r="O17" s="136"/>
      <c r="P17" s="144"/>
      <c r="Q17" s="153"/>
      <c r="R17" s="16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250" t="str">
        <f>IF(BB3="４週","(11) 1～4週目の勤務時間数合計","(11) 1か月の勤務時間数   合計")</f>
        <v>(11) 1～4週目の勤務時間数合計</v>
      </c>
      <c r="AY17" s="263"/>
      <c r="AZ17" s="274" t="s">
        <v>28</v>
      </c>
      <c r="BA17" s="283"/>
      <c r="BB17" s="296" t="s">
        <v>143</v>
      </c>
      <c r="BC17" s="85"/>
      <c r="BD17" s="85"/>
      <c r="BE17" s="85"/>
      <c r="BF17" s="325"/>
    </row>
    <row r="18" spans="2:58" ht="20.25" customHeight="1">
      <c r="B18" s="10"/>
      <c r="C18" s="28"/>
      <c r="D18" s="48"/>
      <c r="E18" s="58"/>
      <c r="F18" s="58"/>
      <c r="G18" s="79"/>
      <c r="H18" s="91"/>
      <c r="I18" s="48"/>
      <c r="J18" s="48"/>
      <c r="K18" s="58"/>
      <c r="L18" s="91"/>
      <c r="M18" s="48"/>
      <c r="N18" s="48"/>
      <c r="O18" s="137"/>
      <c r="P18" s="145"/>
      <c r="Q18" s="154"/>
      <c r="R18" s="162"/>
      <c r="S18" s="178" t="s">
        <v>13</v>
      </c>
      <c r="T18" s="191"/>
      <c r="U18" s="191"/>
      <c r="V18" s="191"/>
      <c r="W18" s="191"/>
      <c r="X18" s="191"/>
      <c r="Y18" s="203"/>
      <c r="Z18" s="178" t="s">
        <v>30</v>
      </c>
      <c r="AA18" s="191"/>
      <c r="AB18" s="191"/>
      <c r="AC18" s="191"/>
      <c r="AD18" s="191"/>
      <c r="AE18" s="191"/>
      <c r="AF18" s="203"/>
      <c r="AG18" s="178" t="s">
        <v>32</v>
      </c>
      <c r="AH18" s="191"/>
      <c r="AI18" s="191"/>
      <c r="AJ18" s="191"/>
      <c r="AK18" s="191"/>
      <c r="AL18" s="191"/>
      <c r="AM18" s="203"/>
      <c r="AN18" s="178" t="s">
        <v>5</v>
      </c>
      <c r="AO18" s="191"/>
      <c r="AP18" s="191"/>
      <c r="AQ18" s="191"/>
      <c r="AR18" s="191"/>
      <c r="AS18" s="191"/>
      <c r="AT18" s="203"/>
      <c r="AU18" s="241" t="s">
        <v>33</v>
      </c>
      <c r="AV18" s="243"/>
      <c r="AW18" s="246"/>
      <c r="AX18" s="251"/>
      <c r="AY18" s="264"/>
      <c r="AZ18" s="275"/>
      <c r="BA18" s="284"/>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1"/>
      <c r="AY19" s="264"/>
      <c r="AZ19" s="275"/>
      <c r="BA19" s="284"/>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5</v>
      </c>
      <c r="T20" s="192">
        <f>WEEKDAY(DATE($AC$2,$AG$2,2))</f>
        <v>6</v>
      </c>
      <c r="U20" s="192">
        <f>WEEKDAY(DATE($AC$2,$AG$2,3))</f>
        <v>7</v>
      </c>
      <c r="V20" s="192">
        <f>WEEKDAY(DATE($AC$2,$AG$2,4))</f>
        <v>1</v>
      </c>
      <c r="W20" s="192">
        <f>WEEKDAY(DATE($AC$2,$AG$2,5))</f>
        <v>2</v>
      </c>
      <c r="X20" s="192">
        <f>WEEKDAY(DATE($AC$2,$AG$2,6))</f>
        <v>3</v>
      </c>
      <c r="Y20" s="204">
        <f>WEEKDAY(DATE($AC$2,$AG$2,7))</f>
        <v>4</v>
      </c>
      <c r="Z20" s="179">
        <f>WEEKDAY(DATE($AC$2,$AG$2,8))</f>
        <v>5</v>
      </c>
      <c r="AA20" s="192">
        <f>WEEKDAY(DATE($AC$2,$AG$2,9))</f>
        <v>6</v>
      </c>
      <c r="AB20" s="192">
        <f>WEEKDAY(DATE($AC$2,$AG$2,10))</f>
        <v>7</v>
      </c>
      <c r="AC20" s="192">
        <f>WEEKDAY(DATE($AC$2,$AG$2,11))</f>
        <v>1</v>
      </c>
      <c r="AD20" s="192">
        <f>WEEKDAY(DATE($AC$2,$AG$2,12))</f>
        <v>2</v>
      </c>
      <c r="AE20" s="192">
        <f>WEEKDAY(DATE($AC$2,$AG$2,13))</f>
        <v>3</v>
      </c>
      <c r="AF20" s="204">
        <f>WEEKDAY(DATE($AC$2,$AG$2,14))</f>
        <v>4</v>
      </c>
      <c r="AG20" s="179">
        <f>WEEKDAY(DATE($AC$2,$AG$2,15))</f>
        <v>5</v>
      </c>
      <c r="AH20" s="192">
        <f>WEEKDAY(DATE($AC$2,$AG$2,16))</f>
        <v>6</v>
      </c>
      <c r="AI20" s="192">
        <f>WEEKDAY(DATE($AC$2,$AG$2,17))</f>
        <v>7</v>
      </c>
      <c r="AJ20" s="192">
        <f>WEEKDAY(DATE($AC$2,$AG$2,18))</f>
        <v>1</v>
      </c>
      <c r="AK20" s="192">
        <f>WEEKDAY(DATE($AC$2,$AG$2,19))</f>
        <v>2</v>
      </c>
      <c r="AL20" s="192">
        <f>WEEKDAY(DATE($AC$2,$AG$2,20))</f>
        <v>3</v>
      </c>
      <c r="AM20" s="204">
        <f>WEEKDAY(DATE($AC$2,$AG$2,21))</f>
        <v>4</v>
      </c>
      <c r="AN20" s="179">
        <f>WEEKDAY(DATE($AC$2,$AG$2,22))</f>
        <v>5</v>
      </c>
      <c r="AO20" s="192">
        <f>WEEKDAY(DATE($AC$2,$AG$2,23))</f>
        <v>6</v>
      </c>
      <c r="AP20" s="192">
        <f>WEEKDAY(DATE($AC$2,$AG$2,24))</f>
        <v>7</v>
      </c>
      <c r="AQ20" s="192">
        <f>WEEKDAY(DATE($AC$2,$AG$2,25))</f>
        <v>1</v>
      </c>
      <c r="AR20" s="192">
        <f>WEEKDAY(DATE($AC$2,$AG$2,26))</f>
        <v>2</v>
      </c>
      <c r="AS20" s="192">
        <f>WEEKDAY(DATE($AC$2,$AG$2,27))</f>
        <v>3</v>
      </c>
      <c r="AT20" s="204">
        <f>WEEKDAY(DATE($AC$2,$AG$2,28))</f>
        <v>4</v>
      </c>
      <c r="AU20" s="179">
        <f>IF(AU19=29,WEEKDAY(DATE($AC$2,$AG$2,29)),0)</f>
        <v>0</v>
      </c>
      <c r="AV20" s="192">
        <f>IF(AV19=30,WEEKDAY(DATE($AC$2,$AG$2,30)),0)</f>
        <v>0</v>
      </c>
      <c r="AW20" s="204">
        <f>IF(AW19=31,WEEKDAY(DATE($AC$2,$AG$2,31)),0)</f>
        <v>0</v>
      </c>
      <c r="AX20" s="251"/>
      <c r="AY20" s="264"/>
      <c r="AZ20" s="275"/>
      <c r="BA20" s="284"/>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木</v>
      </c>
      <c r="T21" s="193" t="str">
        <f t="shared" si="0"/>
        <v>金</v>
      </c>
      <c r="U21" s="193" t="str">
        <f t="shared" si="0"/>
        <v>土</v>
      </c>
      <c r="V21" s="193" t="str">
        <f t="shared" si="0"/>
        <v>日</v>
      </c>
      <c r="W21" s="193" t="str">
        <f t="shared" si="0"/>
        <v>月</v>
      </c>
      <c r="X21" s="193" t="str">
        <f t="shared" si="0"/>
        <v>火</v>
      </c>
      <c r="Y21" s="205" t="str">
        <f t="shared" si="0"/>
        <v>水</v>
      </c>
      <c r="Z21" s="180" t="str">
        <f t="shared" si="0"/>
        <v>木</v>
      </c>
      <c r="AA21" s="193" t="str">
        <f t="shared" si="0"/>
        <v>金</v>
      </c>
      <c r="AB21" s="193" t="str">
        <f t="shared" si="0"/>
        <v>土</v>
      </c>
      <c r="AC21" s="193" t="str">
        <f t="shared" si="0"/>
        <v>日</v>
      </c>
      <c r="AD21" s="193" t="str">
        <f t="shared" si="0"/>
        <v>月</v>
      </c>
      <c r="AE21" s="193" t="str">
        <f t="shared" si="0"/>
        <v>火</v>
      </c>
      <c r="AF21" s="205" t="str">
        <f t="shared" si="0"/>
        <v>水</v>
      </c>
      <c r="AG21" s="180" t="str">
        <f t="shared" si="0"/>
        <v>木</v>
      </c>
      <c r="AH21" s="193" t="str">
        <f t="shared" si="0"/>
        <v>金</v>
      </c>
      <c r="AI21" s="193" t="str">
        <f t="shared" si="0"/>
        <v>土</v>
      </c>
      <c r="AJ21" s="193" t="str">
        <f t="shared" si="0"/>
        <v>日</v>
      </c>
      <c r="AK21" s="193" t="str">
        <f t="shared" si="0"/>
        <v>月</v>
      </c>
      <c r="AL21" s="193" t="str">
        <f t="shared" si="0"/>
        <v>火</v>
      </c>
      <c r="AM21" s="205" t="str">
        <f t="shared" si="0"/>
        <v>水</v>
      </c>
      <c r="AN21" s="180" t="str">
        <f t="shared" si="0"/>
        <v>木</v>
      </c>
      <c r="AO21" s="193" t="str">
        <f t="shared" si="0"/>
        <v>金</v>
      </c>
      <c r="AP21" s="193" t="str">
        <f t="shared" si="0"/>
        <v>土</v>
      </c>
      <c r="AQ21" s="193" t="str">
        <f t="shared" si="0"/>
        <v>日</v>
      </c>
      <c r="AR21" s="193" t="str">
        <f t="shared" si="0"/>
        <v>月</v>
      </c>
      <c r="AS21" s="193" t="str">
        <f t="shared" si="0"/>
        <v>火</v>
      </c>
      <c r="AT21" s="205" t="str">
        <f t="shared" si="0"/>
        <v>水</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2"/>
      <c r="AY21" s="265"/>
      <c r="AZ21" s="276"/>
      <c r="BA21" s="285"/>
      <c r="BB21" s="22"/>
      <c r="BC21" s="44"/>
      <c r="BD21" s="44"/>
      <c r="BE21" s="44"/>
      <c r="BF21" s="114"/>
    </row>
    <row r="22" spans="2:58" ht="20.25" customHeight="1">
      <c r="B22" s="12">
        <v>1</v>
      </c>
      <c r="C22" s="30" t="s">
        <v>10</v>
      </c>
      <c r="D22" s="50"/>
      <c r="E22" s="60"/>
      <c r="F22" s="68"/>
      <c r="G22" s="81" t="s">
        <v>18</v>
      </c>
      <c r="H22" s="93" t="s">
        <v>196</v>
      </c>
      <c r="I22" s="102"/>
      <c r="J22" s="102"/>
      <c r="K22" s="107"/>
      <c r="L22" s="117" t="s">
        <v>135</v>
      </c>
      <c r="M22" s="127"/>
      <c r="N22" s="127"/>
      <c r="O22" s="139"/>
      <c r="P22" s="147" t="s">
        <v>69</v>
      </c>
      <c r="Q22" s="156"/>
      <c r="R22" s="164"/>
      <c r="S22" s="181" t="s">
        <v>49</v>
      </c>
      <c r="T22" s="194" t="s">
        <v>49</v>
      </c>
      <c r="U22" s="194"/>
      <c r="V22" s="194" t="s">
        <v>49</v>
      </c>
      <c r="W22" s="194" t="s">
        <v>49</v>
      </c>
      <c r="X22" s="194"/>
      <c r="Y22" s="206" t="s">
        <v>49</v>
      </c>
      <c r="Z22" s="181" t="s">
        <v>49</v>
      </c>
      <c r="AA22" s="194" t="s">
        <v>49</v>
      </c>
      <c r="AB22" s="194"/>
      <c r="AC22" s="194" t="s">
        <v>49</v>
      </c>
      <c r="AD22" s="194" t="s">
        <v>49</v>
      </c>
      <c r="AE22" s="194"/>
      <c r="AF22" s="206" t="s">
        <v>49</v>
      </c>
      <c r="AG22" s="181" t="s">
        <v>49</v>
      </c>
      <c r="AH22" s="194" t="s">
        <v>49</v>
      </c>
      <c r="AI22" s="194"/>
      <c r="AJ22" s="194" t="s">
        <v>49</v>
      </c>
      <c r="AK22" s="194" t="s">
        <v>49</v>
      </c>
      <c r="AL22" s="194"/>
      <c r="AM22" s="206" t="s">
        <v>49</v>
      </c>
      <c r="AN22" s="181" t="s">
        <v>49</v>
      </c>
      <c r="AO22" s="194" t="s">
        <v>49</v>
      </c>
      <c r="AP22" s="194"/>
      <c r="AQ22" s="194" t="s">
        <v>49</v>
      </c>
      <c r="AR22" s="194" t="s">
        <v>49</v>
      </c>
      <c r="AS22" s="194"/>
      <c r="AT22" s="206" t="s">
        <v>49</v>
      </c>
      <c r="AU22" s="181"/>
      <c r="AV22" s="194"/>
      <c r="AW22" s="194"/>
      <c r="AX22" s="253"/>
      <c r="AY22" s="266"/>
      <c r="AZ22" s="277"/>
      <c r="BA22" s="286"/>
      <c r="BB22" s="297"/>
      <c r="BC22" s="312"/>
      <c r="BD22" s="312"/>
      <c r="BE22" s="312"/>
      <c r="BF22" s="326"/>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4">
        <f>IF($BB$3="４週",SUM(S23:AT23),IF($BB$3="暦月",SUM(S23:AW23),""))</f>
        <v>160</v>
      </c>
      <c r="AY23" s="267"/>
      <c r="AZ23" s="278">
        <f>IF($BB$3="４週",AX23/4,IF($BB$3="暦月",'【記載例】認知症対応型通所'!AX23/('【記載例】認知症対応型通所'!$BB$8/7),""))</f>
        <v>40</v>
      </c>
      <c r="BA23" s="287"/>
      <c r="BB23" s="298"/>
      <c r="BC23" s="313"/>
      <c r="BD23" s="313"/>
      <c r="BE23" s="313"/>
      <c r="BF23" s="327"/>
    </row>
    <row r="24" spans="2:58" ht="20.25" customHeight="1">
      <c r="B24" s="13"/>
      <c r="C24" s="32"/>
      <c r="D24" s="52"/>
      <c r="E24" s="62"/>
      <c r="F24" s="70" t="str">
        <f>C22</f>
        <v>管理者</v>
      </c>
      <c r="G24" s="82"/>
      <c r="H24" s="94"/>
      <c r="I24" s="103"/>
      <c r="J24" s="103"/>
      <c r="K24" s="108"/>
      <c r="L24" s="118"/>
      <c r="M24" s="128"/>
      <c r="N24" s="128"/>
      <c r="O24" s="140"/>
      <c r="P24" s="149" t="s">
        <v>72</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5">
        <f>IF($BB$3="４週",SUM(S24:AT24),IF($BB$3="暦月",SUM(S24:AW24),""))</f>
        <v>140</v>
      </c>
      <c r="AY24" s="268"/>
      <c r="AZ24" s="279">
        <f>IF($BB$3="４週",AX24/4,IF($BB$3="暦月",'【記載例】認知症対応型通所'!AX24/('【記載例】認知症対応型通所'!$BB$8/7),""))</f>
        <v>35</v>
      </c>
      <c r="BA24" s="288"/>
      <c r="BB24" s="299"/>
      <c r="BC24" s="314"/>
      <c r="BD24" s="314"/>
      <c r="BE24" s="314"/>
      <c r="BF24" s="328"/>
    </row>
    <row r="25" spans="2:58" ht="20.25" customHeight="1">
      <c r="B25" s="13">
        <f>B22+1</f>
        <v>2</v>
      </c>
      <c r="C25" s="33" t="s">
        <v>76</v>
      </c>
      <c r="D25" s="53"/>
      <c r="E25" s="63"/>
      <c r="F25" s="71"/>
      <c r="G25" s="71" t="s">
        <v>18</v>
      </c>
      <c r="H25" s="95" t="s">
        <v>138</v>
      </c>
      <c r="I25" s="103"/>
      <c r="J25" s="103"/>
      <c r="K25" s="108"/>
      <c r="L25" s="119" t="s">
        <v>75</v>
      </c>
      <c r="M25" s="129"/>
      <c r="N25" s="129"/>
      <c r="O25" s="141"/>
      <c r="P25" s="150" t="s">
        <v>69</v>
      </c>
      <c r="Q25" s="159"/>
      <c r="R25" s="167"/>
      <c r="S25" s="181"/>
      <c r="T25" s="194" t="s">
        <v>49</v>
      </c>
      <c r="U25" s="194" t="s">
        <v>49</v>
      </c>
      <c r="V25" s="194" t="s">
        <v>49</v>
      </c>
      <c r="W25" s="194" t="s">
        <v>49</v>
      </c>
      <c r="X25" s="194" t="s">
        <v>49</v>
      </c>
      <c r="Y25" s="206"/>
      <c r="Z25" s="181"/>
      <c r="AA25" s="194" t="s">
        <v>49</v>
      </c>
      <c r="AB25" s="194" t="s">
        <v>49</v>
      </c>
      <c r="AC25" s="194" t="s">
        <v>49</v>
      </c>
      <c r="AD25" s="194" t="s">
        <v>49</v>
      </c>
      <c r="AE25" s="194" t="s">
        <v>49</v>
      </c>
      <c r="AF25" s="206"/>
      <c r="AG25" s="181"/>
      <c r="AH25" s="194" t="s">
        <v>49</v>
      </c>
      <c r="AI25" s="194" t="s">
        <v>49</v>
      </c>
      <c r="AJ25" s="194" t="s">
        <v>49</v>
      </c>
      <c r="AK25" s="194" t="s">
        <v>49</v>
      </c>
      <c r="AL25" s="194" t="s">
        <v>49</v>
      </c>
      <c r="AM25" s="206"/>
      <c r="AN25" s="181"/>
      <c r="AO25" s="194" t="s">
        <v>49</v>
      </c>
      <c r="AP25" s="194" t="s">
        <v>49</v>
      </c>
      <c r="AQ25" s="194" t="s">
        <v>49</v>
      </c>
      <c r="AR25" s="194" t="s">
        <v>49</v>
      </c>
      <c r="AS25" s="194" t="s">
        <v>49</v>
      </c>
      <c r="AT25" s="206"/>
      <c r="AU25" s="181"/>
      <c r="AV25" s="194"/>
      <c r="AW25" s="194"/>
      <c r="AX25" s="256"/>
      <c r="AY25" s="269"/>
      <c r="AZ25" s="280"/>
      <c r="BA25" s="289"/>
      <c r="BB25" s="300"/>
      <c r="BC25" s="315"/>
      <c r="BD25" s="315"/>
      <c r="BE25" s="315"/>
      <c r="BF25" s="329"/>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4">
        <f>IF($BB$3="４週",SUM(S26:AT26),IF($BB$3="暦月",SUM(S26:AW26),""))</f>
        <v>160</v>
      </c>
      <c r="AY26" s="267"/>
      <c r="AZ26" s="278">
        <f>IF($BB$3="４週",AX26/4,IF($BB$3="暦月",'【記載例】認知症対応型通所'!AX26/('【記載例】認知症対応型通所'!$BB$8/7),""))</f>
        <v>40</v>
      </c>
      <c r="BA26" s="287"/>
      <c r="BB26" s="298"/>
      <c r="BC26" s="313"/>
      <c r="BD26" s="313"/>
      <c r="BE26" s="313"/>
      <c r="BF26" s="327"/>
    </row>
    <row r="27" spans="2:58" ht="20.25" customHeight="1">
      <c r="B27" s="13"/>
      <c r="C27" s="32"/>
      <c r="D27" s="52"/>
      <c r="E27" s="62"/>
      <c r="F27" s="69" t="str">
        <f>C25</f>
        <v>生活相談員</v>
      </c>
      <c r="G27" s="83"/>
      <c r="H27" s="94"/>
      <c r="I27" s="103"/>
      <c r="J27" s="103"/>
      <c r="K27" s="108"/>
      <c r="L27" s="120"/>
      <c r="M27" s="130"/>
      <c r="N27" s="130"/>
      <c r="O27" s="142"/>
      <c r="P27" s="149" t="s">
        <v>72</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5">
        <f>IF($BB$3="４週",SUM(S27:AT27),IF($BB$3="暦月",SUM(S27:AW27),""))</f>
        <v>140</v>
      </c>
      <c r="AY27" s="268"/>
      <c r="AZ27" s="279">
        <f>IF($BB$3="４週",AX27/4,IF($BB$3="暦月",'【記載例】認知症対応型通所'!AX27/('【記載例】認知症対応型通所'!$BB$8/7),""))</f>
        <v>35</v>
      </c>
      <c r="BA27" s="288"/>
      <c r="BB27" s="299"/>
      <c r="BC27" s="314"/>
      <c r="BD27" s="314"/>
      <c r="BE27" s="314"/>
      <c r="BF27" s="328"/>
    </row>
    <row r="28" spans="2:58" ht="20.25" customHeight="1">
      <c r="B28" s="13">
        <f>B25+1</f>
        <v>3</v>
      </c>
      <c r="C28" s="34" t="s">
        <v>76</v>
      </c>
      <c r="D28" s="54"/>
      <c r="E28" s="64"/>
      <c r="F28" s="71"/>
      <c r="G28" s="71" t="s">
        <v>12</v>
      </c>
      <c r="H28" s="95" t="s">
        <v>137</v>
      </c>
      <c r="I28" s="103"/>
      <c r="J28" s="103"/>
      <c r="K28" s="108"/>
      <c r="L28" s="119" t="s">
        <v>105</v>
      </c>
      <c r="M28" s="129"/>
      <c r="N28" s="129"/>
      <c r="O28" s="141"/>
      <c r="P28" s="150" t="s">
        <v>69</v>
      </c>
      <c r="Q28" s="159"/>
      <c r="R28" s="167"/>
      <c r="S28" s="181" t="s">
        <v>49</v>
      </c>
      <c r="T28" s="194"/>
      <c r="U28" s="194"/>
      <c r="V28" s="194"/>
      <c r="W28" s="194"/>
      <c r="X28" s="194"/>
      <c r="Y28" s="206" t="s">
        <v>49</v>
      </c>
      <c r="Z28" s="181" t="s">
        <v>49</v>
      </c>
      <c r="AA28" s="194"/>
      <c r="AB28" s="194"/>
      <c r="AC28" s="194"/>
      <c r="AD28" s="194"/>
      <c r="AE28" s="194"/>
      <c r="AF28" s="206" t="s">
        <v>49</v>
      </c>
      <c r="AG28" s="181" t="s">
        <v>49</v>
      </c>
      <c r="AH28" s="194"/>
      <c r="AI28" s="194"/>
      <c r="AJ28" s="194"/>
      <c r="AK28" s="194"/>
      <c r="AL28" s="194"/>
      <c r="AM28" s="206" t="s">
        <v>49</v>
      </c>
      <c r="AN28" s="181" t="s">
        <v>49</v>
      </c>
      <c r="AO28" s="194"/>
      <c r="AP28" s="194"/>
      <c r="AQ28" s="194"/>
      <c r="AR28" s="194"/>
      <c r="AS28" s="194"/>
      <c r="AT28" s="206" t="s">
        <v>49</v>
      </c>
      <c r="AU28" s="181"/>
      <c r="AV28" s="194"/>
      <c r="AW28" s="194"/>
      <c r="AX28" s="256"/>
      <c r="AY28" s="269"/>
      <c r="AZ28" s="280"/>
      <c r="BA28" s="289"/>
      <c r="BB28" s="300" t="s">
        <v>64</v>
      </c>
      <c r="BC28" s="315"/>
      <c r="BD28" s="315"/>
      <c r="BE28" s="315"/>
      <c r="BF28" s="329"/>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4">
        <f>IF($BB$3="４週",SUM(S29:AT29),IF($BB$3="暦月",SUM(S29:AW29),""))</f>
        <v>64</v>
      </c>
      <c r="AY29" s="267"/>
      <c r="AZ29" s="278">
        <f>IF($BB$3="４週",AX29/4,IF($BB$3="暦月",'【記載例】認知症対応型通所'!AX29/('【記載例】認知症対応型通所'!$BB$8/7),""))</f>
        <v>16</v>
      </c>
      <c r="BA29" s="287"/>
      <c r="BB29" s="298"/>
      <c r="BC29" s="313"/>
      <c r="BD29" s="313"/>
      <c r="BE29" s="313"/>
      <c r="BF29" s="327"/>
    </row>
    <row r="30" spans="2:58" ht="20.25" customHeight="1">
      <c r="B30" s="13"/>
      <c r="C30" s="36"/>
      <c r="D30" s="56"/>
      <c r="E30" s="66"/>
      <c r="F30" s="69" t="str">
        <f>C28</f>
        <v>生活相談員</v>
      </c>
      <c r="G30" s="83"/>
      <c r="H30" s="94"/>
      <c r="I30" s="103"/>
      <c r="J30" s="103"/>
      <c r="K30" s="108"/>
      <c r="L30" s="120"/>
      <c r="M30" s="130"/>
      <c r="N30" s="130"/>
      <c r="O30" s="142"/>
      <c r="P30" s="149" t="s">
        <v>72</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5">
        <f>IF($BB$3="４週",SUM(S30:AT30),IF($BB$3="暦月",SUM(S30:AW30),""))</f>
        <v>56</v>
      </c>
      <c r="AY30" s="268"/>
      <c r="AZ30" s="279">
        <f>IF($BB$3="４週",AX30/4,IF($BB$3="暦月",'【記載例】認知症対応型通所'!AX30/('【記載例】認知症対応型通所'!$BB$8/7),""))</f>
        <v>14</v>
      </c>
      <c r="BA30" s="288"/>
      <c r="BB30" s="299"/>
      <c r="BC30" s="314"/>
      <c r="BD30" s="314"/>
      <c r="BE30" s="314"/>
      <c r="BF30" s="328"/>
    </row>
    <row r="31" spans="2:58" ht="20.25" customHeight="1">
      <c r="B31" s="13">
        <f>B28+1</f>
        <v>4</v>
      </c>
      <c r="C31" s="34" t="s">
        <v>16</v>
      </c>
      <c r="D31" s="54"/>
      <c r="E31" s="64"/>
      <c r="F31" s="71"/>
      <c r="G31" s="71" t="s">
        <v>12</v>
      </c>
      <c r="H31" s="95" t="s">
        <v>22</v>
      </c>
      <c r="I31" s="103"/>
      <c r="J31" s="103"/>
      <c r="K31" s="108"/>
      <c r="L31" s="119" t="s">
        <v>71</v>
      </c>
      <c r="M31" s="129"/>
      <c r="N31" s="129"/>
      <c r="O31" s="141"/>
      <c r="P31" s="150" t="s">
        <v>69</v>
      </c>
      <c r="Q31" s="159"/>
      <c r="R31" s="167"/>
      <c r="S31" s="181" t="s">
        <v>99</v>
      </c>
      <c r="T31" s="194"/>
      <c r="U31" s="194" t="s">
        <v>99</v>
      </c>
      <c r="V31" s="194" t="s">
        <v>99</v>
      </c>
      <c r="W31" s="194"/>
      <c r="X31" s="194" t="s">
        <v>99</v>
      </c>
      <c r="Y31" s="206"/>
      <c r="Z31" s="181" t="s">
        <v>99</v>
      </c>
      <c r="AA31" s="194"/>
      <c r="AB31" s="194" t="s">
        <v>99</v>
      </c>
      <c r="AC31" s="194" t="s">
        <v>99</v>
      </c>
      <c r="AD31" s="194"/>
      <c r="AE31" s="194" t="s">
        <v>99</v>
      </c>
      <c r="AF31" s="206"/>
      <c r="AG31" s="181" t="s">
        <v>99</v>
      </c>
      <c r="AH31" s="194"/>
      <c r="AI31" s="194" t="s">
        <v>99</v>
      </c>
      <c r="AJ31" s="194" t="s">
        <v>99</v>
      </c>
      <c r="AK31" s="194"/>
      <c r="AL31" s="194" t="s">
        <v>99</v>
      </c>
      <c r="AM31" s="206"/>
      <c r="AN31" s="181" t="s">
        <v>99</v>
      </c>
      <c r="AO31" s="194"/>
      <c r="AP31" s="194" t="s">
        <v>99</v>
      </c>
      <c r="AQ31" s="194" t="s">
        <v>99</v>
      </c>
      <c r="AR31" s="194"/>
      <c r="AS31" s="194" t="s">
        <v>99</v>
      </c>
      <c r="AT31" s="206"/>
      <c r="AU31" s="181"/>
      <c r="AV31" s="194"/>
      <c r="AW31" s="194"/>
      <c r="AX31" s="256"/>
      <c r="AY31" s="269"/>
      <c r="AZ31" s="280"/>
      <c r="BA31" s="289"/>
      <c r="BB31" s="300" t="s">
        <v>97</v>
      </c>
      <c r="BC31" s="315"/>
      <c r="BD31" s="315"/>
      <c r="BE31" s="315"/>
      <c r="BF31" s="329"/>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4">
        <f>IF($BB$3="４週",SUM(S32:AT32),IF($BB$3="暦月",SUM(S32:AW32),""))</f>
        <v>64</v>
      </c>
      <c r="AY32" s="267"/>
      <c r="AZ32" s="278">
        <f>IF($BB$3="４週",AX32/4,IF($BB$3="暦月",'【記載例】認知症対応型通所'!AX32/('【記載例】認知症対応型通所'!$BB$8/7),""))</f>
        <v>16</v>
      </c>
      <c r="BA32" s="287"/>
      <c r="BB32" s="298"/>
      <c r="BC32" s="313"/>
      <c r="BD32" s="313"/>
      <c r="BE32" s="313"/>
      <c r="BF32" s="327"/>
    </row>
    <row r="33" spans="2:58" ht="20.25" customHeight="1">
      <c r="B33" s="13"/>
      <c r="C33" s="36"/>
      <c r="D33" s="56"/>
      <c r="E33" s="66"/>
      <c r="F33" s="69" t="str">
        <f>C31</f>
        <v>看護職員</v>
      </c>
      <c r="G33" s="83"/>
      <c r="H33" s="94"/>
      <c r="I33" s="103"/>
      <c r="J33" s="103"/>
      <c r="K33" s="108"/>
      <c r="L33" s="120"/>
      <c r="M33" s="130"/>
      <c r="N33" s="130"/>
      <c r="O33" s="142"/>
      <c r="P33" s="149" t="s">
        <v>72</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5">
        <f>IF($BB$3="４週",SUM(S33:AT33),IF($BB$3="暦月",SUM(S33:AW33),""))</f>
        <v>64</v>
      </c>
      <c r="AY33" s="268"/>
      <c r="AZ33" s="279">
        <f>IF($BB$3="４週",AX33/4,IF($BB$3="暦月",'【記載例】認知症対応型通所'!AX33/('【記載例】認知症対応型通所'!$BB$8/7),""))</f>
        <v>16</v>
      </c>
      <c r="BA33" s="288"/>
      <c r="BB33" s="299"/>
      <c r="BC33" s="314"/>
      <c r="BD33" s="314"/>
      <c r="BE33" s="314"/>
      <c r="BF33" s="328"/>
    </row>
    <row r="34" spans="2:58" ht="20.25" customHeight="1">
      <c r="B34" s="13">
        <f>B31+1</f>
        <v>5</v>
      </c>
      <c r="C34" s="34" t="s">
        <v>16</v>
      </c>
      <c r="D34" s="54"/>
      <c r="E34" s="64"/>
      <c r="F34" s="71"/>
      <c r="G34" s="71" t="s">
        <v>21</v>
      </c>
      <c r="H34" s="95" t="s">
        <v>7</v>
      </c>
      <c r="I34" s="103"/>
      <c r="J34" s="103"/>
      <c r="K34" s="108"/>
      <c r="L34" s="119" t="s">
        <v>140</v>
      </c>
      <c r="M34" s="129"/>
      <c r="N34" s="129"/>
      <c r="O34" s="141"/>
      <c r="P34" s="150" t="s">
        <v>69</v>
      </c>
      <c r="Q34" s="159"/>
      <c r="R34" s="167"/>
      <c r="S34" s="181"/>
      <c r="T34" s="194" t="s">
        <v>99</v>
      </c>
      <c r="U34" s="194"/>
      <c r="V34" s="194"/>
      <c r="W34" s="194" t="s">
        <v>99</v>
      </c>
      <c r="X34" s="194"/>
      <c r="Y34" s="206" t="s">
        <v>99</v>
      </c>
      <c r="Z34" s="181"/>
      <c r="AA34" s="194" t="s">
        <v>99</v>
      </c>
      <c r="AB34" s="194"/>
      <c r="AC34" s="194"/>
      <c r="AD34" s="194" t="s">
        <v>99</v>
      </c>
      <c r="AE34" s="194"/>
      <c r="AF34" s="206" t="s">
        <v>99</v>
      </c>
      <c r="AG34" s="181"/>
      <c r="AH34" s="194" t="s">
        <v>99</v>
      </c>
      <c r="AI34" s="194"/>
      <c r="AJ34" s="194"/>
      <c r="AK34" s="194" t="s">
        <v>99</v>
      </c>
      <c r="AL34" s="194"/>
      <c r="AM34" s="206" t="s">
        <v>99</v>
      </c>
      <c r="AN34" s="181"/>
      <c r="AO34" s="194" t="s">
        <v>99</v>
      </c>
      <c r="AP34" s="194"/>
      <c r="AQ34" s="194"/>
      <c r="AR34" s="194" t="s">
        <v>99</v>
      </c>
      <c r="AS34" s="194"/>
      <c r="AT34" s="206" t="s">
        <v>99</v>
      </c>
      <c r="AU34" s="181"/>
      <c r="AV34" s="194"/>
      <c r="AW34" s="194"/>
      <c r="AX34" s="256"/>
      <c r="AY34" s="269"/>
      <c r="AZ34" s="280"/>
      <c r="BA34" s="289"/>
      <c r="BB34" s="300" t="s">
        <v>24</v>
      </c>
      <c r="BC34" s="315"/>
      <c r="BD34" s="315"/>
      <c r="BE34" s="315"/>
      <c r="BF34" s="329"/>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4">
        <f>IF($BB$3="４週",SUM(S35:AT35),IF($BB$3="暦月",SUM(S35:AW35),""))</f>
        <v>48</v>
      </c>
      <c r="AY35" s="267"/>
      <c r="AZ35" s="278">
        <f>IF($BB$3="４週",AX35/4,IF($BB$3="暦月",'【記載例】認知症対応型通所'!AX35/('【記載例】認知症対応型通所'!$BB$8/7),""))</f>
        <v>12</v>
      </c>
      <c r="BA35" s="287"/>
      <c r="BB35" s="298"/>
      <c r="BC35" s="313"/>
      <c r="BD35" s="313"/>
      <c r="BE35" s="313"/>
      <c r="BF35" s="327"/>
    </row>
    <row r="36" spans="2:58" ht="20.25" customHeight="1">
      <c r="B36" s="13"/>
      <c r="C36" s="36"/>
      <c r="D36" s="56"/>
      <c r="E36" s="66"/>
      <c r="F36" s="69" t="str">
        <f>C34</f>
        <v>看護職員</v>
      </c>
      <c r="G36" s="83"/>
      <c r="H36" s="94"/>
      <c r="I36" s="103"/>
      <c r="J36" s="103"/>
      <c r="K36" s="108"/>
      <c r="L36" s="120"/>
      <c r="M36" s="130"/>
      <c r="N36" s="130"/>
      <c r="O36" s="142"/>
      <c r="P36" s="149" t="s">
        <v>72</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5">
        <f>IF($BB$3="４週",SUM(S36:AT36),IF($BB$3="暦月",SUM(S36:AW36),""))</f>
        <v>48</v>
      </c>
      <c r="AY36" s="268"/>
      <c r="AZ36" s="279">
        <f>IF($BB$3="４週",AX36/4,IF($BB$3="暦月",'【記載例】認知症対応型通所'!AX36/('【記載例】認知症対応型通所'!$BB$8/7),""))</f>
        <v>12</v>
      </c>
      <c r="BA36" s="288"/>
      <c r="BB36" s="299"/>
      <c r="BC36" s="314"/>
      <c r="BD36" s="314"/>
      <c r="BE36" s="314"/>
      <c r="BF36" s="328"/>
    </row>
    <row r="37" spans="2:58" ht="20.25" customHeight="1">
      <c r="B37" s="13">
        <f>B34+1</f>
        <v>6</v>
      </c>
      <c r="C37" s="34" t="s">
        <v>64</v>
      </c>
      <c r="D37" s="54"/>
      <c r="E37" s="64"/>
      <c r="F37" s="71"/>
      <c r="G37" s="71" t="s">
        <v>12</v>
      </c>
      <c r="H37" s="95" t="s">
        <v>0</v>
      </c>
      <c r="I37" s="103"/>
      <c r="J37" s="103"/>
      <c r="K37" s="108"/>
      <c r="L37" s="119" t="s">
        <v>105</v>
      </c>
      <c r="M37" s="129"/>
      <c r="N37" s="129"/>
      <c r="O37" s="141"/>
      <c r="P37" s="150" t="s">
        <v>69</v>
      </c>
      <c r="Q37" s="159"/>
      <c r="R37" s="167"/>
      <c r="S37" s="181"/>
      <c r="T37" s="194" t="s">
        <v>49</v>
      </c>
      <c r="U37" s="194" t="s">
        <v>49</v>
      </c>
      <c r="V37" s="194"/>
      <c r="W37" s="194"/>
      <c r="X37" s="194" t="s">
        <v>49</v>
      </c>
      <c r="Y37" s="206"/>
      <c r="Z37" s="181"/>
      <c r="AA37" s="194" t="s">
        <v>49</v>
      </c>
      <c r="AB37" s="194" t="s">
        <v>49</v>
      </c>
      <c r="AC37" s="194"/>
      <c r="AD37" s="194"/>
      <c r="AE37" s="194" t="s">
        <v>49</v>
      </c>
      <c r="AF37" s="206"/>
      <c r="AG37" s="181"/>
      <c r="AH37" s="194" t="s">
        <v>49</v>
      </c>
      <c r="AI37" s="194" t="s">
        <v>49</v>
      </c>
      <c r="AJ37" s="194"/>
      <c r="AK37" s="194"/>
      <c r="AL37" s="194" t="s">
        <v>49</v>
      </c>
      <c r="AM37" s="206"/>
      <c r="AN37" s="181"/>
      <c r="AO37" s="194" t="s">
        <v>49</v>
      </c>
      <c r="AP37" s="194" t="s">
        <v>49</v>
      </c>
      <c r="AQ37" s="194"/>
      <c r="AR37" s="194"/>
      <c r="AS37" s="194" t="s">
        <v>49</v>
      </c>
      <c r="AT37" s="206"/>
      <c r="AU37" s="181"/>
      <c r="AV37" s="194"/>
      <c r="AW37" s="194"/>
      <c r="AX37" s="256"/>
      <c r="AY37" s="269"/>
      <c r="AZ37" s="280"/>
      <c r="BA37" s="289"/>
      <c r="BB37" s="300" t="s">
        <v>76</v>
      </c>
      <c r="BC37" s="315"/>
      <c r="BD37" s="315"/>
      <c r="BE37" s="315"/>
      <c r="BF37" s="329"/>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4">
        <f>IF($BB$3="４週",SUM(S38:AT38),IF($BB$3="暦月",SUM(S38:AW38),""))</f>
        <v>96</v>
      </c>
      <c r="AY38" s="267"/>
      <c r="AZ38" s="278">
        <f>IF($BB$3="４週",AX38/4,IF($BB$3="暦月",'【記載例】認知症対応型通所'!AX38/('【記載例】認知症対応型通所'!$BB$8/7),""))</f>
        <v>24</v>
      </c>
      <c r="BA38" s="287"/>
      <c r="BB38" s="298"/>
      <c r="BC38" s="313"/>
      <c r="BD38" s="313"/>
      <c r="BE38" s="313"/>
      <c r="BF38" s="327"/>
    </row>
    <row r="39" spans="2:58" ht="20.25" customHeight="1">
      <c r="B39" s="13"/>
      <c r="C39" s="36"/>
      <c r="D39" s="56"/>
      <c r="E39" s="66"/>
      <c r="F39" s="69" t="str">
        <f>C37</f>
        <v>介護職員</v>
      </c>
      <c r="G39" s="83"/>
      <c r="H39" s="94"/>
      <c r="I39" s="103"/>
      <c r="J39" s="103"/>
      <c r="K39" s="108"/>
      <c r="L39" s="120"/>
      <c r="M39" s="130"/>
      <c r="N39" s="130"/>
      <c r="O39" s="142"/>
      <c r="P39" s="149" t="s">
        <v>72</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5">
        <f>IF($BB$3="４週",SUM(S39:AT39),IF($BB$3="暦月",SUM(S39:AW39),""))</f>
        <v>84</v>
      </c>
      <c r="AY39" s="268"/>
      <c r="AZ39" s="279">
        <f>IF($BB$3="４週",AX39/4,IF($BB$3="暦月",'【記載例】認知症対応型通所'!AX39/('【記載例】認知症対応型通所'!$BB$8/7),""))</f>
        <v>21</v>
      </c>
      <c r="BA39" s="288"/>
      <c r="BB39" s="299"/>
      <c r="BC39" s="314"/>
      <c r="BD39" s="314"/>
      <c r="BE39" s="314"/>
      <c r="BF39" s="328"/>
    </row>
    <row r="40" spans="2:58" ht="20.25" customHeight="1">
      <c r="B40" s="13">
        <f>B37+1</f>
        <v>7</v>
      </c>
      <c r="C40" s="34" t="s">
        <v>64</v>
      </c>
      <c r="D40" s="54"/>
      <c r="E40" s="64"/>
      <c r="F40" s="71"/>
      <c r="G40" s="71" t="s">
        <v>12</v>
      </c>
      <c r="H40" s="95" t="s">
        <v>0</v>
      </c>
      <c r="I40" s="103"/>
      <c r="J40" s="103"/>
      <c r="K40" s="108"/>
      <c r="L40" s="119" t="s">
        <v>122</v>
      </c>
      <c r="M40" s="129"/>
      <c r="N40" s="129"/>
      <c r="O40" s="141"/>
      <c r="P40" s="150" t="s">
        <v>69</v>
      </c>
      <c r="Q40" s="159"/>
      <c r="R40" s="167"/>
      <c r="S40" s="181"/>
      <c r="T40" s="194"/>
      <c r="U40" s="194"/>
      <c r="V40" s="194"/>
      <c r="W40" s="194"/>
      <c r="X40" s="194"/>
      <c r="Y40" s="206" t="s">
        <v>49</v>
      </c>
      <c r="Z40" s="181"/>
      <c r="AA40" s="194"/>
      <c r="AB40" s="194"/>
      <c r="AC40" s="194"/>
      <c r="AD40" s="194"/>
      <c r="AE40" s="194"/>
      <c r="AF40" s="206" t="s">
        <v>49</v>
      </c>
      <c r="AG40" s="181"/>
      <c r="AH40" s="194"/>
      <c r="AI40" s="194"/>
      <c r="AJ40" s="194"/>
      <c r="AK40" s="194"/>
      <c r="AL40" s="194"/>
      <c r="AM40" s="206" t="s">
        <v>49</v>
      </c>
      <c r="AN40" s="181"/>
      <c r="AO40" s="194"/>
      <c r="AP40" s="194"/>
      <c r="AQ40" s="194"/>
      <c r="AR40" s="194"/>
      <c r="AS40" s="194"/>
      <c r="AT40" s="206" t="s">
        <v>49</v>
      </c>
      <c r="AU40" s="181"/>
      <c r="AV40" s="194"/>
      <c r="AW40" s="194"/>
      <c r="AX40" s="256"/>
      <c r="AY40" s="269"/>
      <c r="AZ40" s="280"/>
      <c r="BA40" s="289"/>
      <c r="BB40" s="300" t="s">
        <v>9</v>
      </c>
      <c r="BC40" s="315"/>
      <c r="BD40" s="315"/>
      <c r="BE40" s="315"/>
      <c r="BF40" s="329"/>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4">
        <f>IF($BB$3="４週",SUM(S41:AT41),IF($BB$3="暦月",SUM(S41:AW41),""))</f>
        <v>32</v>
      </c>
      <c r="AY41" s="267"/>
      <c r="AZ41" s="278">
        <f>IF($BB$3="４週",AX41/4,IF($BB$3="暦月",'【記載例】認知症対応型通所'!AX41/('【記載例】認知症対応型通所'!$BB$8/7),""))</f>
        <v>8</v>
      </c>
      <c r="BA41" s="287"/>
      <c r="BB41" s="298"/>
      <c r="BC41" s="313"/>
      <c r="BD41" s="313"/>
      <c r="BE41" s="313"/>
      <c r="BF41" s="327"/>
    </row>
    <row r="42" spans="2:58" ht="20.25" customHeight="1">
      <c r="B42" s="13"/>
      <c r="C42" s="36"/>
      <c r="D42" s="56"/>
      <c r="E42" s="66"/>
      <c r="F42" s="69" t="str">
        <f>C40</f>
        <v>介護職員</v>
      </c>
      <c r="G42" s="83"/>
      <c r="H42" s="94"/>
      <c r="I42" s="103"/>
      <c r="J42" s="103"/>
      <c r="K42" s="108"/>
      <c r="L42" s="120"/>
      <c r="M42" s="130"/>
      <c r="N42" s="130"/>
      <c r="O42" s="142"/>
      <c r="P42" s="149" t="s">
        <v>72</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5">
        <f>IF($BB$3="４週",SUM(S42:AT42),IF($BB$3="暦月",SUM(S42:AW42),""))</f>
        <v>28</v>
      </c>
      <c r="AY42" s="268"/>
      <c r="AZ42" s="279">
        <f>IF($BB$3="４週",AX42/4,IF($BB$3="暦月",'【記載例】認知症対応型通所'!AX42/('【記載例】認知症対応型通所'!$BB$8/7),""))</f>
        <v>7</v>
      </c>
      <c r="BA42" s="288"/>
      <c r="BB42" s="299"/>
      <c r="BC42" s="314"/>
      <c r="BD42" s="314"/>
      <c r="BE42" s="314"/>
      <c r="BF42" s="328"/>
    </row>
    <row r="43" spans="2:58" ht="20.25" customHeight="1">
      <c r="B43" s="13">
        <f>B40+1</f>
        <v>8</v>
      </c>
      <c r="C43" s="34" t="s">
        <v>64</v>
      </c>
      <c r="D43" s="54"/>
      <c r="E43" s="64"/>
      <c r="F43" s="71"/>
      <c r="G43" s="71" t="s">
        <v>18</v>
      </c>
      <c r="H43" s="95" t="s">
        <v>47</v>
      </c>
      <c r="I43" s="103"/>
      <c r="J43" s="103"/>
      <c r="K43" s="108"/>
      <c r="L43" s="119" t="s">
        <v>141</v>
      </c>
      <c r="M43" s="129"/>
      <c r="N43" s="129"/>
      <c r="O43" s="141"/>
      <c r="P43" s="150" t="s">
        <v>69</v>
      </c>
      <c r="Q43" s="159"/>
      <c r="R43" s="167"/>
      <c r="S43" s="181" t="s">
        <v>49</v>
      </c>
      <c r="T43" s="194"/>
      <c r="U43" s="194" t="s">
        <v>49</v>
      </c>
      <c r="V43" s="194" t="s">
        <v>49</v>
      </c>
      <c r="W43" s="194" t="s">
        <v>49</v>
      </c>
      <c r="X43" s="194"/>
      <c r="Y43" s="206" t="s">
        <v>49</v>
      </c>
      <c r="Z43" s="181" t="s">
        <v>49</v>
      </c>
      <c r="AA43" s="194"/>
      <c r="AB43" s="194" t="s">
        <v>49</v>
      </c>
      <c r="AC43" s="194" t="s">
        <v>49</v>
      </c>
      <c r="AD43" s="194" t="s">
        <v>49</v>
      </c>
      <c r="AE43" s="194"/>
      <c r="AF43" s="206" t="s">
        <v>49</v>
      </c>
      <c r="AG43" s="181" t="s">
        <v>49</v>
      </c>
      <c r="AH43" s="194"/>
      <c r="AI43" s="194" t="s">
        <v>49</v>
      </c>
      <c r="AJ43" s="194" t="s">
        <v>49</v>
      </c>
      <c r="AK43" s="194" t="s">
        <v>49</v>
      </c>
      <c r="AL43" s="194"/>
      <c r="AM43" s="206" t="s">
        <v>49</v>
      </c>
      <c r="AN43" s="181" t="s">
        <v>49</v>
      </c>
      <c r="AO43" s="194"/>
      <c r="AP43" s="194" t="s">
        <v>49</v>
      </c>
      <c r="AQ43" s="194" t="s">
        <v>49</v>
      </c>
      <c r="AR43" s="194" t="s">
        <v>49</v>
      </c>
      <c r="AS43" s="194"/>
      <c r="AT43" s="206" t="s">
        <v>49</v>
      </c>
      <c r="AU43" s="181"/>
      <c r="AV43" s="194"/>
      <c r="AW43" s="194"/>
      <c r="AX43" s="256"/>
      <c r="AY43" s="269"/>
      <c r="AZ43" s="280"/>
      <c r="BA43" s="289"/>
      <c r="BB43" s="300"/>
      <c r="BC43" s="315"/>
      <c r="BD43" s="315"/>
      <c r="BE43" s="315"/>
      <c r="BF43" s="329"/>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4">
        <f>IF($BB$3="４週",SUM(S44:AT44),IF($BB$3="暦月",SUM(S44:AW44),""))</f>
        <v>160</v>
      </c>
      <c r="AY44" s="267"/>
      <c r="AZ44" s="278">
        <f>IF($BB$3="４週",AX44/4,IF($BB$3="暦月",'【記載例】認知症対応型通所'!AX44/('【記載例】認知症対応型通所'!$BB$8/7),""))</f>
        <v>40</v>
      </c>
      <c r="BA44" s="287"/>
      <c r="BB44" s="298"/>
      <c r="BC44" s="313"/>
      <c r="BD44" s="313"/>
      <c r="BE44" s="313"/>
      <c r="BF44" s="327"/>
    </row>
    <row r="45" spans="2:58" ht="20.25" customHeight="1">
      <c r="B45" s="13"/>
      <c r="C45" s="36"/>
      <c r="D45" s="56"/>
      <c r="E45" s="66"/>
      <c r="F45" s="69" t="str">
        <f>C43</f>
        <v>介護職員</v>
      </c>
      <c r="G45" s="83"/>
      <c r="H45" s="94"/>
      <c r="I45" s="103"/>
      <c r="J45" s="103"/>
      <c r="K45" s="108"/>
      <c r="L45" s="120"/>
      <c r="M45" s="130"/>
      <c r="N45" s="130"/>
      <c r="O45" s="142"/>
      <c r="P45" s="149" t="s">
        <v>72</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5">
        <f>IF($BB$3="４週",SUM(S45:AT45),IF($BB$3="暦月",SUM(S45:AW45),""))</f>
        <v>140</v>
      </c>
      <c r="AY45" s="268"/>
      <c r="AZ45" s="279">
        <f>IF($BB$3="４週",AX45/4,IF($BB$3="暦月",'【記載例】認知症対応型通所'!AX45/('【記載例】認知症対応型通所'!$BB$8/7),""))</f>
        <v>35</v>
      </c>
      <c r="BA45" s="288"/>
      <c r="BB45" s="299"/>
      <c r="BC45" s="314"/>
      <c r="BD45" s="314"/>
      <c r="BE45" s="314"/>
      <c r="BF45" s="328"/>
    </row>
    <row r="46" spans="2:58" ht="20.25" customHeight="1">
      <c r="B46" s="13">
        <f>B43+1</f>
        <v>9</v>
      </c>
      <c r="C46" s="34" t="s">
        <v>64</v>
      </c>
      <c r="D46" s="54"/>
      <c r="E46" s="64"/>
      <c r="F46" s="71"/>
      <c r="G46" s="71" t="s">
        <v>18</v>
      </c>
      <c r="H46" s="95" t="s">
        <v>0</v>
      </c>
      <c r="I46" s="103"/>
      <c r="J46" s="103"/>
      <c r="K46" s="108"/>
      <c r="L46" s="119" t="s">
        <v>142</v>
      </c>
      <c r="M46" s="129"/>
      <c r="N46" s="129"/>
      <c r="O46" s="141"/>
      <c r="P46" s="150" t="s">
        <v>69</v>
      </c>
      <c r="Q46" s="159"/>
      <c r="R46" s="167"/>
      <c r="S46" s="181" t="s">
        <v>49</v>
      </c>
      <c r="T46" s="194" t="s">
        <v>49</v>
      </c>
      <c r="U46" s="194"/>
      <c r="V46" s="194" t="s">
        <v>49</v>
      </c>
      <c r="W46" s="194" t="s">
        <v>49</v>
      </c>
      <c r="X46" s="194" t="s">
        <v>49</v>
      </c>
      <c r="Y46" s="206"/>
      <c r="Z46" s="181" t="s">
        <v>49</v>
      </c>
      <c r="AA46" s="194" t="s">
        <v>49</v>
      </c>
      <c r="AB46" s="194"/>
      <c r="AC46" s="194" t="s">
        <v>49</v>
      </c>
      <c r="AD46" s="194" t="s">
        <v>49</v>
      </c>
      <c r="AE46" s="194" t="s">
        <v>49</v>
      </c>
      <c r="AF46" s="206"/>
      <c r="AG46" s="181" t="s">
        <v>49</v>
      </c>
      <c r="AH46" s="194" t="s">
        <v>49</v>
      </c>
      <c r="AI46" s="194"/>
      <c r="AJ46" s="194" t="s">
        <v>49</v>
      </c>
      <c r="AK46" s="194" t="s">
        <v>49</v>
      </c>
      <c r="AL46" s="194" t="s">
        <v>49</v>
      </c>
      <c r="AM46" s="206"/>
      <c r="AN46" s="181" t="s">
        <v>49</v>
      </c>
      <c r="AO46" s="194" t="s">
        <v>49</v>
      </c>
      <c r="AP46" s="194"/>
      <c r="AQ46" s="194" t="s">
        <v>49</v>
      </c>
      <c r="AR46" s="194" t="s">
        <v>49</v>
      </c>
      <c r="AS46" s="194" t="s">
        <v>49</v>
      </c>
      <c r="AT46" s="206"/>
      <c r="AU46" s="181"/>
      <c r="AV46" s="194"/>
      <c r="AW46" s="194"/>
      <c r="AX46" s="256"/>
      <c r="AY46" s="269"/>
      <c r="AZ46" s="280"/>
      <c r="BA46" s="289"/>
      <c r="BB46" s="300"/>
      <c r="BC46" s="315"/>
      <c r="BD46" s="315"/>
      <c r="BE46" s="315"/>
      <c r="BF46" s="329"/>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4">
        <f>IF($BB$3="４週",SUM(S47:AT47),IF($BB$3="暦月",SUM(S47:AW47),""))</f>
        <v>160</v>
      </c>
      <c r="AY47" s="267"/>
      <c r="AZ47" s="278">
        <f>IF($BB$3="４週",AX47/4,IF($BB$3="暦月",'【記載例】認知症対応型通所'!AX47/('【記載例】認知症対応型通所'!$BB$8/7),""))</f>
        <v>40</v>
      </c>
      <c r="BA47" s="287"/>
      <c r="BB47" s="298"/>
      <c r="BC47" s="313"/>
      <c r="BD47" s="313"/>
      <c r="BE47" s="313"/>
      <c r="BF47" s="327"/>
    </row>
    <row r="48" spans="2:58" ht="20.25" customHeight="1">
      <c r="B48" s="13"/>
      <c r="C48" s="36"/>
      <c r="D48" s="56"/>
      <c r="E48" s="66"/>
      <c r="F48" s="69" t="str">
        <f>C46</f>
        <v>介護職員</v>
      </c>
      <c r="G48" s="83"/>
      <c r="H48" s="94"/>
      <c r="I48" s="103"/>
      <c r="J48" s="103"/>
      <c r="K48" s="108"/>
      <c r="L48" s="120"/>
      <c r="M48" s="130"/>
      <c r="N48" s="130"/>
      <c r="O48" s="142"/>
      <c r="P48" s="149" t="s">
        <v>72</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5">
        <f>IF($BB$3="４週",SUM(S48:AT48),IF($BB$3="暦月",SUM(S48:AW48),""))</f>
        <v>140</v>
      </c>
      <c r="AY48" s="268"/>
      <c r="AZ48" s="279">
        <f>IF($BB$3="４週",AX48/4,IF($BB$3="暦月",'【記載例】認知症対応型通所'!AX48/('【記載例】認知症対応型通所'!$BB$8/7),""))</f>
        <v>35</v>
      </c>
      <c r="BA48" s="288"/>
      <c r="BB48" s="299"/>
      <c r="BC48" s="314"/>
      <c r="BD48" s="314"/>
      <c r="BE48" s="314"/>
      <c r="BF48" s="328"/>
    </row>
    <row r="49" spans="2:58" ht="20.25" customHeight="1">
      <c r="B49" s="13">
        <f>B46+1</f>
        <v>10</v>
      </c>
      <c r="C49" s="34" t="s">
        <v>24</v>
      </c>
      <c r="D49" s="54"/>
      <c r="E49" s="64"/>
      <c r="F49" s="71"/>
      <c r="G49" s="71" t="s">
        <v>12</v>
      </c>
      <c r="H49" s="95" t="s">
        <v>22</v>
      </c>
      <c r="I49" s="103"/>
      <c r="J49" s="103"/>
      <c r="K49" s="108"/>
      <c r="L49" s="119" t="s">
        <v>71</v>
      </c>
      <c r="M49" s="129"/>
      <c r="N49" s="129"/>
      <c r="O49" s="141"/>
      <c r="P49" s="150" t="s">
        <v>69</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6"/>
      <c r="AY49" s="269"/>
      <c r="AZ49" s="280"/>
      <c r="BA49" s="289"/>
      <c r="BB49" s="300" t="s">
        <v>144</v>
      </c>
      <c r="BC49" s="315"/>
      <c r="BD49" s="315"/>
      <c r="BE49" s="315"/>
      <c r="BF49" s="329"/>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4">
        <f>IF($BB$3="４週",SUM(S50:AT50),IF($BB$3="暦月",SUM(S50:AW50),""))</f>
        <v>64</v>
      </c>
      <c r="AY50" s="267"/>
      <c r="AZ50" s="278">
        <f>IF($BB$3="４週",AX50/4,IF($BB$3="暦月",'【記載例】認知症対応型通所'!AX50/('【記載例】認知症対応型通所'!$BB$8/7),""))</f>
        <v>16</v>
      </c>
      <c r="BA50" s="287"/>
      <c r="BB50" s="298"/>
      <c r="BC50" s="313"/>
      <c r="BD50" s="313"/>
      <c r="BE50" s="313"/>
      <c r="BF50" s="327"/>
    </row>
    <row r="51" spans="2:58" ht="20.25" customHeight="1">
      <c r="B51" s="13"/>
      <c r="C51" s="36"/>
      <c r="D51" s="56"/>
      <c r="E51" s="66"/>
      <c r="F51" s="69" t="str">
        <f>C49</f>
        <v>機能訓練指導員</v>
      </c>
      <c r="G51" s="83"/>
      <c r="H51" s="94"/>
      <c r="I51" s="103"/>
      <c r="J51" s="103"/>
      <c r="K51" s="108"/>
      <c r="L51" s="120"/>
      <c r="M51" s="130"/>
      <c r="N51" s="130"/>
      <c r="O51" s="142"/>
      <c r="P51" s="149" t="s">
        <v>72</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5">
        <f>IF($BB$3="４週",SUM(S51:AT51),IF($BB$3="暦月",SUM(S51:AW51),""))</f>
        <v>48</v>
      </c>
      <c r="AY51" s="268"/>
      <c r="AZ51" s="279">
        <f>IF($BB$3="４週",AX51/4,IF($BB$3="暦月",'【記載例】認知症対応型通所'!AX51/('【記載例】認知症対応型通所'!$BB$8/7),""))</f>
        <v>12</v>
      </c>
      <c r="BA51" s="288"/>
      <c r="BB51" s="299"/>
      <c r="BC51" s="314"/>
      <c r="BD51" s="314"/>
      <c r="BE51" s="314"/>
      <c r="BF51" s="328"/>
    </row>
    <row r="52" spans="2:58" ht="20.25" customHeight="1">
      <c r="B52" s="13">
        <f>B49+1</f>
        <v>11</v>
      </c>
      <c r="C52" s="34" t="s">
        <v>24</v>
      </c>
      <c r="D52" s="54"/>
      <c r="E52" s="64"/>
      <c r="F52" s="71"/>
      <c r="G52" s="71" t="s">
        <v>21</v>
      </c>
      <c r="H52" s="95" t="s">
        <v>22</v>
      </c>
      <c r="I52" s="103"/>
      <c r="J52" s="103"/>
      <c r="K52" s="108"/>
      <c r="L52" s="119" t="s">
        <v>140</v>
      </c>
      <c r="M52" s="129"/>
      <c r="N52" s="129"/>
      <c r="O52" s="141"/>
      <c r="P52" s="150" t="s">
        <v>69</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6"/>
      <c r="AY52" s="269"/>
      <c r="AZ52" s="280"/>
      <c r="BA52" s="289"/>
      <c r="BB52" s="300" t="s">
        <v>16</v>
      </c>
      <c r="BC52" s="315"/>
      <c r="BD52" s="315"/>
      <c r="BE52" s="315"/>
      <c r="BF52" s="329"/>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4">
        <f>IF($BB$3="４週",SUM(S53:AT53),IF($BB$3="暦月",SUM(S53:AW53),""))</f>
        <v>48</v>
      </c>
      <c r="AY53" s="267"/>
      <c r="AZ53" s="278">
        <f>IF($BB$3="４週",AX53/4,IF($BB$3="暦月",'【記載例】認知症対応型通所'!AX53/('【記載例】認知症対応型通所'!$BB$8/7),""))</f>
        <v>12</v>
      </c>
      <c r="BA53" s="287"/>
      <c r="BB53" s="298"/>
      <c r="BC53" s="313"/>
      <c r="BD53" s="313"/>
      <c r="BE53" s="313"/>
      <c r="BF53" s="327"/>
    </row>
    <row r="54" spans="2:58" ht="20.25" customHeight="1">
      <c r="B54" s="13"/>
      <c r="C54" s="36"/>
      <c r="D54" s="56"/>
      <c r="E54" s="66"/>
      <c r="F54" s="69" t="str">
        <f>C52</f>
        <v>機能訓練指導員</v>
      </c>
      <c r="G54" s="83"/>
      <c r="H54" s="94"/>
      <c r="I54" s="103"/>
      <c r="J54" s="103"/>
      <c r="K54" s="108"/>
      <c r="L54" s="120"/>
      <c r="M54" s="130"/>
      <c r="N54" s="130"/>
      <c r="O54" s="142"/>
      <c r="P54" s="149" t="s">
        <v>72</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5">
        <f>IF($BB$3="４週",SUM(S54:AT54),IF($BB$3="暦月",SUM(S54:AW54),""))</f>
        <v>36</v>
      </c>
      <c r="AY54" s="268"/>
      <c r="AZ54" s="279">
        <f>IF($BB$3="４週",AX54/4,IF($BB$3="暦月",'【記載例】認知症対応型通所'!AX54/('【記載例】認知症対応型通所'!$BB$8/7),""))</f>
        <v>9</v>
      </c>
      <c r="BA54" s="288"/>
      <c r="BB54" s="299"/>
      <c r="BC54" s="314"/>
      <c r="BD54" s="314"/>
      <c r="BE54" s="314"/>
      <c r="BF54" s="328"/>
    </row>
    <row r="55" spans="2:58" ht="20.25" customHeight="1">
      <c r="B55" s="13">
        <f>B52+1</f>
        <v>12</v>
      </c>
      <c r="C55" s="34"/>
      <c r="D55" s="54"/>
      <c r="E55" s="64"/>
      <c r="F55" s="71"/>
      <c r="G55" s="71"/>
      <c r="H55" s="95"/>
      <c r="I55" s="103"/>
      <c r="J55" s="103"/>
      <c r="K55" s="108"/>
      <c r="L55" s="119"/>
      <c r="M55" s="129"/>
      <c r="N55" s="129"/>
      <c r="O55" s="141"/>
      <c r="P55" s="150" t="s">
        <v>69</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6"/>
      <c r="AY55" s="269"/>
      <c r="AZ55" s="280"/>
      <c r="BA55" s="289"/>
      <c r="BB55" s="301"/>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4">
        <f>IF($BB$3="４週",SUM(S56:AT56),IF($BB$3="暦月",SUM(S56:AW56),""))</f>
        <v>0</v>
      </c>
      <c r="AY56" s="267"/>
      <c r="AZ56" s="278">
        <f>IF($BB$3="４週",AX56/4,IF($BB$3="暦月",'【記載例】認知症対応型通所'!AX56/('【記載例】認知症対応型通所'!$BB$8/7),""))</f>
        <v>0</v>
      </c>
      <c r="BA56" s="287"/>
      <c r="BB56" s="302"/>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72</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5">
        <f>IF($BB$3="４週",SUM(S57:AT57),IF($BB$3="暦月",SUM(S57:AW57),""))</f>
        <v>0</v>
      </c>
      <c r="AY57" s="268"/>
      <c r="AZ57" s="279">
        <f>IF($BB$3="４週",AX57/4,IF($BB$3="暦月",'【記載例】認知症対応型通所'!AX57/('【記載例】認知症対応型通所'!$BB$8/7),""))</f>
        <v>0</v>
      </c>
      <c r="BA57" s="288"/>
      <c r="BB57" s="303"/>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69</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6"/>
      <c r="AY58" s="269"/>
      <c r="AZ58" s="280"/>
      <c r="BA58" s="289"/>
      <c r="BB58" s="301"/>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4">
        <f>IF($BB$3="４週",SUM(S59:AT59),IF($BB$3="暦月",SUM(S59:AW59),""))</f>
        <v>0</v>
      </c>
      <c r="AY59" s="267"/>
      <c r="AZ59" s="278">
        <f>IF($BB$3="４週",AX59/4,IF($BB$3="暦月",'【記載例】認知症対応型通所'!AX59/('【記載例】認知症対応型通所'!$BB$8/7),""))</f>
        <v>0</v>
      </c>
      <c r="BA59" s="287"/>
      <c r="BB59" s="302"/>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72</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5">
        <f>IF($BB$3="４週",SUM(S60:AT60),IF($BB$3="暦月",SUM(S60:AW60),""))</f>
        <v>0</v>
      </c>
      <c r="AY60" s="268"/>
      <c r="AZ60" s="279">
        <f>IF($BB$3="４週",AX60/4,IF($BB$3="暦月",'【記載例】認知症対応型通所'!AX60/('【記載例】認知症対応型通所'!$BB$8/7),""))</f>
        <v>0</v>
      </c>
      <c r="BA60" s="288"/>
      <c r="BB60" s="304"/>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7"/>
      <c r="AY61" s="257"/>
      <c r="AZ61" s="257"/>
      <c r="BA61" s="257"/>
      <c r="BB61" s="73"/>
      <c r="BC61" s="73"/>
      <c r="BD61" s="73"/>
      <c r="BE61" s="73"/>
      <c r="BF61" s="330"/>
    </row>
    <row r="62" spans="2:58" ht="20.100000000000001" customHeight="1">
      <c r="B62" s="16"/>
      <c r="C62" s="38"/>
      <c r="D62" s="38"/>
      <c r="E62" s="38"/>
      <c r="F62" s="74"/>
      <c r="G62" s="85" t="s">
        <v>182</v>
      </c>
      <c r="H62" s="85"/>
      <c r="I62" s="85"/>
      <c r="J62" s="85"/>
      <c r="K62" s="110"/>
      <c r="L62" s="122"/>
      <c r="M62" s="132" t="s">
        <v>76</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8">
        <f t="shared" si="1"/>
        <v>196</v>
      </c>
      <c r="AY62" s="270"/>
      <c r="AZ62" s="281">
        <f>IF(AX62="","",IF($BB$3="４週",AX62/4,IF($BB$3="暦月",AX62/($BB$8/7),"")))</f>
        <v>49</v>
      </c>
      <c r="BA62" s="290"/>
      <c r="BB62" s="305"/>
      <c r="BC62" s="316"/>
      <c r="BD62" s="316"/>
      <c r="BE62" s="316"/>
      <c r="BF62" s="331"/>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8">
        <f t="shared" si="1"/>
        <v>112</v>
      </c>
      <c r="AY63" s="270"/>
      <c r="AZ63" s="281">
        <f>IF(AX63="","",IF($BB$3="４週",AX63/4,IF($BB$3="暦月",AX63/($BB$8/7),"")))</f>
        <v>28</v>
      </c>
      <c r="BA63" s="290"/>
      <c r="BB63" s="306"/>
      <c r="BC63" s="317"/>
      <c r="BD63" s="317"/>
      <c r="BE63" s="317"/>
      <c r="BF63" s="332"/>
    </row>
    <row r="64" spans="2:58" ht="20.25" customHeight="1">
      <c r="B64" s="18"/>
      <c r="C64" s="40"/>
      <c r="D64" s="40"/>
      <c r="E64" s="40"/>
      <c r="F64" s="41"/>
      <c r="G64" s="86"/>
      <c r="H64" s="86"/>
      <c r="I64" s="86"/>
      <c r="J64" s="86"/>
      <c r="K64" s="112"/>
      <c r="L64" s="123"/>
      <c r="M64" s="133" t="s">
        <v>64</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8">
        <f t="shared" si="1"/>
        <v>392</v>
      </c>
      <c r="AY64" s="270"/>
      <c r="AZ64" s="281">
        <f>IF(AX64="","",IF($BB$3="４週",AX64/4,IF($BB$3="暦月",AX64/($BB$8/7),"")))</f>
        <v>98</v>
      </c>
      <c r="BA64" s="290"/>
      <c r="BB64" s="306"/>
      <c r="BC64" s="317"/>
      <c r="BD64" s="317"/>
      <c r="BE64" s="317"/>
      <c r="BF64" s="332"/>
    </row>
    <row r="65" spans="1:73" ht="20.25" customHeight="1">
      <c r="B65" s="19"/>
      <c r="C65" s="41"/>
      <c r="D65" s="41"/>
      <c r="E65" s="41"/>
      <c r="F65" s="41"/>
      <c r="G65" s="87" t="s">
        <v>4</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9"/>
      <c r="AY65" s="271"/>
      <c r="AZ65" s="271"/>
      <c r="BA65" s="291"/>
      <c r="BB65" s="306"/>
      <c r="BC65" s="317"/>
      <c r="BD65" s="317"/>
      <c r="BE65" s="317"/>
      <c r="BF65" s="332"/>
    </row>
    <row r="66" spans="1:73" ht="20.25" customHeight="1">
      <c r="B66" s="20"/>
      <c r="C66" s="42"/>
      <c r="D66" s="42"/>
      <c r="E66" s="42"/>
      <c r="F66" s="42"/>
      <c r="G66" s="88" t="s">
        <v>83</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60"/>
      <c r="AY66" s="272"/>
      <c r="AZ66" s="272"/>
      <c r="BA66" s="292"/>
      <c r="BB66" s="306"/>
      <c r="BC66" s="317"/>
      <c r="BD66" s="317"/>
      <c r="BE66" s="317"/>
      <c r="BF66" s="332"/>
    </row>
    <row r="67" spans="1:73" ht="18.75" customHeight="1">
      <c r="B67" s="21" t="s">
        <v>183</v>
      </c>
      <c r="C67" s="43"/>
      <c r="D67" s="43"/>
      <c r="E67" s="43"/>
      <c r="F67" s="43"/>
      <c r="G67" s="43"/>
      <c r="H67" s="43"/>
      <c r="I67" s="43"/>
      <c r="J67" s="43"/>
      <c r="K67" s="113"/>
      <c r="L67" s="124" t="s">
        <v>76</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60"/>
      <c r="AY67" s="272"/>
      <c r="AZ67" s="272"/>
      <c r="BA67" s="292"/>
      <c r="BB67" s="306"/>
      <c r="BC67" s="317"/>
      <c r="BD67" s="317"/>
      <c r="BE67" s="317"/>
      <c r="BF67" s="332"/>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60"/>
      <c r="AY68" s="272"/>
      <c r="AZ68" s="272"/>
      <c r="BA68" s="292"/>
      <c r="BB68" s="306"/>
      <c r="BC68" s="317"/>
      <c r="BD68" s="317"/>
      <c r="BE68" s="317"/>
      <c r="BF68" s="332"/>
    </row>
    <row r="69" spans="1:73" ht="18.75" customHeight="1">
      <c r="B69" s="21"/>
      <c r="C69" s="43"/>
      <c r="D69" s="43"/>
      <c r="E69" s="43"/>
      <c r="F69" s="43"/>
      <c r="G69" s="43"/>
      <c r="H69" s="43"/>
      <c r="I69" s="43"/>
      <c r="J69" s="43"/>
      <c r="K69" s="113"/>
      <c r="L69" s="125" t="s">
        <v>64</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60"/>
      <c r="AY69" s="272"/>
      <c r="AZ69" s="272"/>
      <c r="BA69" s="292"/>
      <c r="BB69" s="306"/>
      <c r="BC69" s="317"/>
      <c r="BD69" s="317"/>
      <c r="BE69" s="317"/>
      <c r="BF69" s="332"/>
    </row>
    <row r="70" spans="1:73" ht="18.75" customHeight="1">
      <c r="B70" s="21"/>
      <c r="C70" s="43"/>
      <c r="D70" s="43"/>
      <c r="E70" s="43"/>
      <c r="F70" s="43"/>
      <c r="G70" s="43"/>
      <c r="H70" s="43"/>
      <c r="I70" s="43"/>
      <c r="J70" s="43"/>
      <c r="K70" s="113"/>
      <c r="L70" s="125" t="s">
        <v>24</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60"/>
      <c r="AY70" s="272"/>
      <c r="AZ70" s="272"/>
      <c r="BA70" s="292"/>
      <c r="BB70" s="306"/>
      <c r="BC70" s="317"/>
      <c r="BD70" s="317"/>
      <c r="BE70" s="317"/>
      <c r="BF70" s="332"/>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1"/>
      <c r="AY71" s="273"/>
      <c r="AZ71" s="273"/>
      <c r="BA71" s="293"/>
      <c r="BB71" s="307"/>
      <c r="BC71" s="318"/>
      <c r="BD71" s="318"/>
      <c r="BE71" s="318"/>
      <c r="BF71" s="333"/>
    </row>
    <row r="72" spans="1:73" ht="13.5" customHeight="1">
      <c r="C72" s="45"/>
      <c r="D72" s="45"/>
      <c r="E72" s="45"/>
      <c r="F72" s="45"/>
      <c r="G72" s="89"/>
      <c r="H72" s="98"/>
      <c r="AF72" s="26"/>
    </row>
    <row r="73" spans="1:73" ht="11.45" customHeight="1">
      <c r="A73" s="1"/>
      <c r="B73" s="1"/>
      <c r="C73" s="1"/>
      <c r="D73" s="1"/>
      <c r="E73" s="1"/>
      <c r="F73" s="1"/>
      <c r="G73" s="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1"/>
      <c r="BO74" s="334"/>
      <c r="BP74" s="321"/>
      <c r="BQ74" s="321"/>
      <c r="BR74" s="321"/>
      <c r="BS74" s="39"/>
      <c r="BT74" s="335"/>
      <c r="BU74" s="335"/>
    </row>
    <row r="75" spans="1:73" ht="20.25" customHeight="1">
      <c r="A75" s="1"/>
      <c r="B75" s="1"/>
      <c r="C75" s="46"/>
      <c r="D75" s="46"/>
      <c r="E75" s="46"/>
      <c r="F75" s="46"/>
      <c r="G75" s="46"/>
      <c r="H75" s="26"/>
      <c r="I75" s="2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6"/>
      <c r="D77" s="26"/>
      <c r="E77" s="26"/>
      <c r="F77" s="26"/>
      <c r="G77" s="2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6"/>
      <c r="D80" s="26"/>
      <c r="E80" s="26"/>
      <c r="F80" s="26"/>
      <c r="G80" s="26"/>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3" sqref="C43"/>
    </sheetView>
  </sheetViews>
  <sheetFormatPr defaultRowHeight="25.5"/>
  <cols>
    <col min="1" max="1" width="1.625" style="336" customWidth="1"/>
    <col min="2" max="2" width="5.625" style="337" customWidth="1"/>
    <col min="3" max="3" width="10.625" style="337" customWidth="1"/>
    <col min="4" max="4" width="3.375" style="337" bestFit="1" customWidth="1"/>
    <col min="5" max="5" width="15.625" style="336" customWidth="1"/>
    <col min="6" max="6" width="3.375" style="336" bestFit="1" customWidth="1"/>
    <col min="7" max="7" width="15.625" style="336" customWidth="1"/>
    <col min="8" max="8" width="3.375" style="336" bestFit="1" customWidth="1"/>
    <col min="9" max="9" width="15.625" style="337" customWidth="1"/>
    <col min="10" max="10" width="3.375" style="336" bestFit="1" customWidth="1"/>
    <col min="11" max="11" width="15.625" style="336" customWidth="1"/>
    <col min="12" max="12" width="3.375" style="336" customWidth="1"/>
    <col min="13" max="13" width="15.625" style="336" customWidth="1"/>
    <col min="14" max="14" width="3.375" style="336" customWidth="1"/>
    <col min="15" max="15" width="15.625" style="336" customWidth="1"/>
    <col min="16" max="16" width="3.375" style="336" customWidth="1"/>
    <col min="17" max="17" width="15.625" style="336" customWidth="1"/>
    <col min="18" max="18" width="3.375" style="336" customWidth="1"/>
    <col min="19" max="19" width="15.625" style="336" customWidth="1"/>
    <col min="20" max="20" width="3.375" style="336" customWidth="1"/>
    <col min="21" max="21" width="15.625" style="336" customWidth="1"/>
    <col min="22" max="22" width="3.375" style="336" customWidth="1"/>
    <col min="23" max="23" width="50.625" style="336" customWidth="1"/>
    <col min="24" max="16384" width="9" style="336" customWidth="1"/>
  </cols>
  <sheetData>
    <row r="1" spans="2:23">
      <c r="B1" s="338" t="s">
        <v>84</v>
      </c>
    </row>
    <row r="2" spans="2:23">
      <c r="B2" s="339" t="s">
        <v>85</v>
      </c>
      <c r="E2" s="344"/>
      <c r="I2" s="340"/>
    </row>
    <row r="3" spans="2:23">
      <c r="B3" s="340" t="s">
        <v>156</v>
      </c>
      <c r="E3" s="344" t="s">
        <v>160</v>
      </c>
      <c r="I3" s="340"/>
    </row>
    <row r="4" spans="2:23">
      <c r="B4" s="339"/>
      <c r="E4" s="345" t="s">
        <v>70</v>
      </c>
      <c r="F4" s="345"/>
      <c r="G4" s="345"/>
      <c r="H4" s="345"/>
      <c r="I4" s="345"/>
      <c r="J4" s="345"/>
      <c r="K4" s="345"/>
      <c r="M4" s="345" t="s">
        <v>74</v>
      </c>
      <c r="N4" s="345"/>
      <c r="O4" s="345"/>
      <c r="Q4" s="345" t="s">
        <v>101</v>
      </c>
      <c r="R4" s="345"/>
      <c r="S4" s="345"/>
      <c r="T4" s="345"/>
      <c r="U4" s="345"/>
      <c r="W4" s="345" t="s">
        <v>159</v>
      </c>
    </row>
    <row r="5" spans="2:23">
      <c r="B5" s="337" t="s">
        <v>37</v>
      </c>
      <c r="C5" s="337" t="s">
        <v>6</v>
      </c>
      <c r="E5" s="337" t="s">
        <v>155</v>
      </c>
      <c r="F5" s="337"/>
      <c r="G5" s="337" t="s">
        <v>153</v>
      </c>
      <c r="I5" s="337" t="s">
        <v>86</v>
      </c>
      <c r="K5" s="337" t="s">
        <v>70</v>
      </c>
      <c r="M5" s="337" t="s">
        <v>157</v>
      </c>
      <c r="O5" s="337" t="s">
        <v>158</v>
      </c>
      <c r="Q5" s="337" t="s">
        <v>157</v>
      </c>
      <c r="S5" s="337" t="s">
        <v>158</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163</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164</v>
      </c>
    </row>
    <row r="39" spans="2:23">
      <c r="C39" s="343" t="s">
        <v>165</v>
      </c>
    </row>
    <row r="40" spans="2:23">
      <c r="C40" s="343" t="s">
        <v>166</v>
      </c>
    </row>
    <row r="41" spans="2:23">
      <c r="C41" s="339" t="s">
        <v>195</v>
      </c>
    </row>
    <row r="42" spans="2:23">
      <c r="C42" s="339"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cols>
    <col min="1" max="1" width="1.625" style="350" customWidth="1"/>
    <col min="2" max="5" width="5.75" style="350" customWidth="1"/>
    <col min="6" max="6" width="16.5" style="350" hidden="1" customWidth="1"/>
    <col min="7" max="58" width="5.625" style="350" customWidth="1"/>
    <col min="59" max="16384" width="4.375" style="350"/>
  </cols>
  <sheetData>
    <row r="1" spans="2:64" s="351" customFormat="1" ht="20.25" customHeight="1">
      <c r="C1" s="366" t="s">
        <v>136</v>
      </c>
      <c r="D1" s="366"/>
      <c r="E1" s="366"/>
      <c r="F1" s="366"/>
      <c r="G1" s="366"/>
      <c r="H1" s="391" t="s">
        <v>2</v>
      </c>
      <c r="J1" s="391"/>
      <c r="L1" s="366"/>
      <c r="M1" s="366"/>
      <c r="N1" s="366"/>
      <c r="O1" s="366"/>
      <c r="P1" s="366"/>
      <c r="Q1" s="366"/>
      <c r="R1" s="366"/>
      <c r="AM1" s="453"/>
      <c r="AN1" s="444"/>
      <c r="AO1" s="444" t="s">
        <v>81</v>
      </c>
      <c r="AP1" s="234" t="s">
        <v>170</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3</v>
      </c>
      <c r="AA2" s="214"/>
      <c r="AB2" s="444" t="s">
        <v>78</v>
      </c>
      <c r="AC2" s="450">
        <f>IF(Z2=0,"",YEAR(DATE(2018+Z2,1,1)))</f>
        <v>2021</v>
      </c>
      <c r="AD2" s="450"/>
      <c r="AE2" s="451" t="s">
        <v>58</v>
      </c>
      <c r="AF2" s="451" t="s">
        <v>8</v>
      </c>
      <c r="AG2" s="214"/>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161</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162</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31</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178</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179</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180</v>
      </c>
      <c r="H17" s="392" t="s">
        <v>149</v>
      </c>
      <c r="I17" s="378"/>
      <c r="J17" s="378"/>
      <c r="K17" s="381"/>
      <c r="L17" s="392" t="s">
        <v>181</v>
      </c>
      <c r="M17" s="378"/>
      <c r="N17" s="378"/>
      <c r="O17" s="402"/>
      <c r="P17" s="405"/>
      <c r="Q17" s="414"/>
      <c r="R17" s="422"/>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143</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3</v>
      </c>
      <c r="T20" s="440">
        <f>WEEKDAY(DATE($AC$2,$AG$2,2))</f>
        <v>4</v>
      </c>
      <c r="U20" s="440">
        <f>WEEKDAY(DATE($AC$2,$AG$2,3))</f>
        <v>5</v>
      </c>
      <c r="V20" s="440">
        <f>WEEKDAY(DATE($AC$2,$AG$2,4))</f>
        <v>6</v>
      </c>
      <c r="W20" s="440">
        <f>WEEKDAY(DATE($AC$2,$AG$2,5))</f>
        <v>7</v>
      </c>
      <c r="X20" s="440">
        <f>WEEKDAY(DATE($AC$2,$AG$2,6))</f>
        <v>1</v>
      </c>
      <c r="Y20" s="446">
        <f>WEEKDAY(DATE($AC$2,$AG$2,7))</f>
        <v>2</v>
      </c>
      <c r="Z20" s="435">
        <f>WEEKDAY(DATE($AC$2,$AG$2,8))</f>
        <v>3</v>
      </c>
      <c r="AA20" s="440">
        <f>WEEKDAY(DATE($AC$2,$AG$2,9))</f>
        <v>4</v>
      </c>
      <c r="AB20" s="440">
        <f>WEEKDAY(DATE($AC$2,$AG$2,10))</f>
        <v>5</v>
      </c>
      <c r="AC20" s="440">
        <f>WEEKDAY(DATE($AC$2,$AG$2,11))</f>
        <v>6</v>
      </c>
      <c r="AD20" s="440">
        <f>WEEKDAY(DATE($AC$2,$AG$2,12))</f>
        <v>7</v>
      </c>
      <c r="AE20" s="440">
        <f>WEEKDAY(DATE($AC$2,$AG$2,13))</f>
        <v>1</v>
      </c>
      <c r="AF20" s="446">
        <f>WEEKDAY(DATE($AC$2,$AG$2,14))</f>
        <v>2</v>
      </c>
      <c r="AG20" s="435">
        <f>WEEKDAY(DATE($AC$2,$AG$2,15))</f>
        <v>3</v>
      </c>
      <c r="AH20" s="440">
        <f>WEEKDAY(DATE($AC$2,$AG$2,16))</f>
        <v>4</v>
      </c>
      <c r="AI20" s="440">
        <f>WEEKDAY(DATE($AC$2,$AG$2,17))</f>
        <v>5</v>
      </c>
      <c r="AJ20" s="440">
        <f>WEEKDAY(DATE($AC$2,$AG$2,18))</f>
        <v>6</v>
      </c>
      <c r="AK20" s="440">
        <f>WEEKDAY(DATE($AC$2,$AG$2,19))</f>
        <v>7</v>
      </c>
      <c r="AL20" s="440">
        <f>WEEKDAY(DATE($AC$2,$AG$2,20))</f>
        <v>1</v>
      </c>
      <c r="AM20" s="446">
        <f>WEEKDAY(DATE($AC$2,$AG$2,21))</f>
        <v>2</v>
      </c>
      <c r="AN20" s="435">
        <f>WEEKDAY(DATE($AC$2,$AG$2,22))</f>
        <v>3</v>
      </c>
      <c r="AO20" s="440">
        <f>WEEKDAY(DATE($AC$2,$AG$2,23))</f>
        <v>4</v>
      </c>
      <c r="AP20" s="440">
        <f>WEEKDAY(DATE($AC$2,$AG$2,24))</f>
        <v>5</v>
      </c>
      <c r="AQ20" s="440">
        <f>WEEKDAY(DATE($AC$2,$AG$2,25))</f>
        <v>6</v>
      </c>
      <c r="AR20" s="440">
        <f>WEEKDAY(DATE($AC$2,$AG$2,26))</f>
        <v>7</v>
      </c>
      <c r="AS20" s="440">
        <f>WEEKDAY(DATE($AC$2,$AG$2,27))</f>
        <v>1</v>
      </c>
      <c r="AT20" s="446">
        <f>WEEKDAY(DATE($AC$2,$AG$2,28))</f>
        <v>2</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火</v>
      </c>
      <c r="T21" s="441" t="str">
        <f t="shared" si="0"/>
        <v>水</v>
      </c>
      <c r="U21" s="441" t="str">
        <f t="shared" si="0"/>
        <v>木</v>
      </c>
      <c r="V21" s="441" t="str">
        <f t="shared" si="0"/>
        <v>金</v>
      </c>
      <c r="W21" s="441" t="str">
        <f t="shared" si="0"/>
        <v>土</v>
      </c>
      <c r="X21" s="441" t="str">
        <f t="shared" si="0"/>
        <v>日</v>
      </c>
      <c r="Y21" s="447" t="str">
        <f t="shared" si="0"/>
        <v>月</v>
      </c>
      <c r="Z21" s="436" t="str">
        <f t="shared" si="0"/>
        <v>火</v>
      </c>
      <c r="AA21" s="441" t="str">
        <f t="shared" si="0"/>
        <v>水</v>
      </c>
      <c r="AB21" s="441" t="str">
        <f t="shared" si="0"/>
        <v>木</v>
      </c>
      <c r="AC21" s="441" t="str">
        <f t="shared" si="0"/>
        <v>金</v>
      </c>
      <c r="AD21" s="441" t="str">
        <f t="shared" si="0"/>
        <v>土</v>
      </c>
      <c r="AE21" s="441" t="str">
        <f t="shared" si="0"/>
        <v>日</v>
      </c>
      <c r="AF21" s="447" t="str">
        <f t="shared" si="0"/>
        <v>月</v>
      </c>
      <c r="AG21" s="436" t="str">
        <f t="shared" si="0"/>
        <v>火</v>
      </c>
      <c r="AH21" s="441" t="str">
        <f t="shared" si="0"/>
        <v>水</v>
      </c>
      <c r="AI21" s="441" t="str">
        <f t="shared" si="0"/>
        <v>木</v>
      </c>
      <c r="AJ21" s="441" t="str">
        <f t="shared" si="0"/>
        <v>金</v>
      </c>
      <c r="AK21" s="441" t="str">
        <f t="shared" si="0"/>
        <v>土</v>
      </c>
      <c r="AL21" s="441" t="str">
        <f t="shared" si="0"/>
        <v>日</v>
      </c>
      <c r="AM21" s="447" t="str">
        <f t="shared" si="0"/>
        <v>月</v>
      </c>
      <c r="AN21" s="436" t="str">
        <f t="shared" si="0"/>
        <v>火</v>
      </c>
      <c r="AO21" s="441" t="str">
        <f t="shared" si="0"/>
        <v>水</v>
      </c>
      <c r="AP21" s="441" t="str">
        <f t="shared" si="0"/>
        <v>木</v>
      </c>
      <c r="AQ21" s="441" t="str">
        <f t="shared" si="0"/>
        <v>金</v>
      </c>
      <c r="AR21" s="441" t="str">
        <f t="shared" si="0"/>
        <v>土</v>
      </c>
      <c r="AS21" s="441" t="str">
        <f t="shared" si="0"/>
        <v>日</v>
      </c>
      <c r="AT21" s="447" t="str">
        <f t="shared" si="0"/>
        <v>月</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2"/>
      <c r="BC59" s="128"/>
      <c r="BD59" s="128"/>
      <c r="BE59" s="128"/>
      <c r="BF59" s="140"/>
    </row>
    <row r="60" spans="2:58" ht="20.25" customHeight="1">
      <c r="B60" s="360"/>
      <c r="C60" s="36"/>
      <c r="D60" s="56"/>
      <c r="E60" s="66"/>
      <c r="F60" s="72">
        <f>C58</f>
        <v>0</v>
      </c>
      <c r="G60" s="84"/>
      <c r="H60" s="96"/>
      <c r="I60" s="104"/>
      <c r="J60" s="104"/>
      <c r="K60" s="109"/>
      <c r="L60" s="121"/>
      <c r="M60" s="131"/>
      <c r="N60" s="131"/>
      <c r="O60" s="143"/>
      <c r="P60" s="412" t="s">
        <v>72</v>
      </c>
      <c r="Q60" s="421"/>
      <c r="R60" s="429"/>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4"/>
      <c r="BC60" s="131"/>
      <c r="BD60" s="131"/>
      <c r="BE60" s="131"/>
      <c r="BF60" s="143"/>
    </row>
    <row r="61" spans="2:58" s="353" customFormat="1" ht="6" customHeight="1">
      <c r="B61" s="361"/>
      <c r="C61" s="370"/>
      <c r="D61" s="370"/>
      <c r="E61" s="370"/>
      <c r="F61" s="384"/>
      <c r="G61" s="384"/>
      <c r="H61" s="395"/>
      <c r="I61" s="395"/>
      <c r="J61" s="395"/>
      <c r="K61" s="395"/>
      <c r="L61" s="384"/>
      <c r="M61" s="384"/>
      <c r="N61" s="384"/>
      <c r="O61" s="384"/>
      <c r="P61" s="413"/>
      <c r="Q61" s="413"/>
      <c r="R61" s="413"/>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472"/>
      <c r="AY61" s="472"/>
      <c r="AZ61" s="472"/>
      <c r="BA61" s="472"/>
      <c r="BB61" s="384"/>
      <c r="BC61" s="384"/>
      <c r="BD61" s="384"/>
      <c r="BE61" s="384"/>
      <c r="BF61" s="525"/>
    </row>
    <row r="62" spans="2:58" ht="20.100000000000001" customHeight="1">
      <c r="B62" s="16"/>
      <c r="C62" s="38"/>
      <c r="D62" s="38"/>
      <c r="E62" s="38"/>
      <c r="F62" s="74"/>
      <c r="G62" s="85" t="s">
        <v>182</v>
      </c>
      <c r="H62" s="85"/>
      <c r="I62" s="85"/>
      <c r="J62" s="85"/>
      <c r="K62" s="110"/>
      <c r="L62" s="122"/>
      <c r="M62" s="132" t="s">
        <v>76</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8" t="str">
        <f t="shared" si="1"/>
        <v/>
      </c>
      <c r="AY62" s="270"/>
      <c r="AZ62" s="281" t="str">
        <f>IF(AX62="","",IF($BB$3="４週",AX62/4,IF($BB$3="暦月",AX62/($BB$8/7),"")))</f>
        <v/>
      </c>
      <c r="BA62" s="290"/>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8" t="str">
        <f t="shared" si="1"/>
        <v/>
      </c>
      <c r="AY63" s="270"/>
      <c r="AZ63" s="281" t="str">
        <f>IF(AX63="","",IF($BB$3="４週",AX63/4,IF($BB$3="暦月",AX63/($BB$8/7),"")))</f>
        <v/>
      </c>
      <c r="BA63" s="290"/>
      <c r="BB63" s="510"/>
      <c r="BC63" s="516"/>
      <c r="BD63" s="516"/>
      <c r="BE63" s="516"/>
      <c r="BF63" s="527"/>
    </row>
    <row r="64" spans="2:58" ht="20.25" customHeight="1">
      <c r="B64" s="18"/>
      <c r="C64" s="40"/>
      <c r="D64" s="40"/>
      <c r="E64" s="40"/>
      <c r="F64" s="41"/>
      <c r="G64" s="86"/>
      <c r="H64" s="86"/>
      <c r="I64" s="86"/>
      <c r="J64" s="86"/>
      <c r="K64" s="112"/>
      <c r="L64" s="123"/>
      <c r="M64" s="133" t="s">
        <v>64</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8" t="str">
        <f t="shared" si="1"/>
        <v/>
      </c>
      <c r="AY64" s="270"/>
      <c r="AZ64" s="281" t="str">
        <f>IF(AX64="","",IF($BB$3="４週",AX64/4,IF($BB$3="暦月",AX64/($BB$8/7),"")))</f>
        <v/>
      </c>
      <c r="BA64" s="290"/>
      <c r="BB64" s="510"/>
      <c r="BC64" s="516"/>
      <c r="BD64" s="516"/>
      <c r="BE64" s="516"/>
      <c r="BF64" s="527"/>
    </row>
    <row r="65" spans="1:73" ht="20.25" customHeight="1">
      <c r="B65" s="362"/>
      <c r="C65" s="371"/>
      <c r="D65" s="371"/>
      <c r="E65" s="371"/>
      <c r="F65" s="371"/>
      <c r="G65" s="388" t="s">
        <v>4</v>
      </c>
      <c r="H65" s="388"/>
      <c r="I65" s="388"/>
      <c r="J65" s="388"/>
      <c r="K65" s="388"/>
      <c r="L65" s="388"/>
      <c r="M65" s="388"/>
      <c r="N65" s="388"/>
      <c r="O65" s="388"/>
      <c r="P65" s="388"/>
      <c r="Q65" s="388"/>
      <c r="R65" s="430"/>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3"/>
      <c r="C66" s="372"/>
      <c r="D66" s="372"/>
      <c r="E66" s="372"/>
      <c r="F66" s="372"/>
      <c r="G66" s="389" t="s">
        <v>83</v>
      </c>
      <c r="H66" s="389"/>
      <c r="I66" s="389"/>
      <c r="J66" s="389"/>
      <c r="K66" s="389"/>
      <c r="L66" s="389"/>
      <c r="M66" s="389"/>
      <c r="N66" s="389"/>
      <c r="O66" s="389"/>
      <c r="P66" s="389"/>
      <c r="Q66" s="389"/>
      <c r="R66" s="431"/>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4" t="s">
        <v>183</v>
      </c>
      <c r="C67" s="373"/>
      <c r="D67" s="373"/>
      <c r="E67" s="373"/>
      <c r="F67" s="373"/>
      <c r="G67" s="373"/>
      <c r="H67" s="373"/>
      <c r="I67" s="373"/>
      <c r="J67" s="373"/>
      <c r="K67" s="398"/>
      <c r="L67" s="400" t="s">
        <v>76</v>
      </c>
      <c r="M67" s="400"/>
      <c r="N67" s="400"/>
      <c r="O67" s="400"/>
      <c r="P67" s="400"/>
      <c r="Q67" s="400"/>
      <c r="R67" s="432"/>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4"/>
      <c r="C68" s="373"/>
      <c r="D68" s="373"/>
      <c r="E68" s="373"/>
      <c r="F68" s="373"/>
      <c r="G68" s="373"/>
      <c r="H68" s="373"/>
      <c r="I68" s="373"/>
      <c r="J68" s="373"/>
      <c r="K68" s="398"/>
      <c r="L68" s="401" t="s">
        <v>16</v>
      </c>
      <c r="M68" s="401"/>
      <c r="N68" s="401"/>
      <c r="O68" s="401"/>
      <c r="P68" s="401"/>
      <c r="Q68" s="401"/>
      <c r="R68" s="433"/>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4"/>
      <c r="C69" s="373"/>
      <c r="D69" s="373"/>
      <c r="E69" s="373"/>
      <c r="F69" s="373"/>
      <c r="G69" s="373"/>
      <c r="H69" s="373"/>
      <c r="I69" s="373"/>
      <c r="J69" s="373"/>
      <c r="K69" s="398"/>
      <c r="L69" s="401" t="s">
        <v>64</v>
      </c>
      <c r="M69" s="401"/>
      <c r="N69" s="401"/>
      <c r="O69" s="401"/>
      <c r="P69" s="401"/>
      <c r="Q69" s="401"/>
      <c r="R69" s="433"/>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4"/>
      <c r="C70" s="373"/>
      <c r="D70" s="373"/>
      <c r="E70" s="373"/>
      <c r="F70" s="373"/>
      <c r="G70" s="373"/>
      <c r="H70" s="373"/>
      <c r="I70" s="373"/>
      <c r="J70" s="373"/>
      <c r="K70" s="398"/>
      <c r="L70" s="401" t="s">
        <v>24</v>
      </c>
      <c r="M70" s="401"/>
      <c r="N70" s="401"/>
      <c r="O70" s="401"/>
      <c r="P70" s="401"/>
      <c r="Q70" s="401"/>
      <c r="R70" s="433"/>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5"/>
      <c r="C71" s="374"/>
      <c r="D71" s="374"/>
      <c r="E71" s="374"/>
      <c r="F71" s="374"/>
      <c r="G71" s="374"/>
      <c r="H71" s="374"/>
      <c r="I71" s="374"/>
      <c r="J71" s="374"/>
      <c r="K71" s="399"/>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5"/>
      <c r="D72" s="375"/>
      <c r="E72" s="375"/>
      <c r="F72" s="375"/>
      <c r="G72" s="390"/>
      <c r="H72" s="396"/>
      <c r="AF72" s="377"/>
    </row>
    <row r="73" spans="1:73" ht="11.45" customHeight="1">
      <c r="A73" s="350"/>
      <c r="B73" s="350"/>
      <c r="C73" s="350"/>
      <c r="D73" s="350"/>
      <c r="E73" s="350"/>
      <c r="F73" s="350"/>
      <c r="G73" s="35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1:73" ht="20.25" customHeight="1">
      <c r="A74" s="354"/>
      <c r="B74" s="354"/>
      <c r="C74" s="350"/>
      <c r="D74" s="350"/>
      <c r="E74" s="350"/>
      <c r="F74" s="350"/>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BN74" s="519"/>
      <c r="BO74" s="529"/>
      <c r="BP74" s="519"/>
      <c r="BQ74" s="519"/>
      <c r="BR74" s="519"/>
      <c r="BS74" s="530"/>
      <c r="BT74" s="531"/>
      <c r="BU74" s="531"/>
    </row>
    <row r="75" spans="1:73" ht="20.25" customHeight="1">
      <c r="A75" s="350"/>
      <c r="B75" s="350"/>
      <c r="C75" s="376"/>
      <c r="D75" s="376"/>
      <c r="E75" s="376"/>
      <c r="F75" s="376"/>
      <c r="G75" s="376"/>
      <c r="H75" s="377"/>
      <c r="I75" s="377"/>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row>
    <row r="76" spans="1:73" ht="20.25" customHeight="1">
      <c r="A76" s="350"/>
      <c r="B76" s="350"/>
      <c r="C76" s="376"/>
      <c r="D76" s="376"/>
      <c r="E76" s="376"/>
      <c r="F76" s="376"/>
      <c r="G76" s="376"/>
      <c r="H76" s="377"/>
      <c r="I76" s="377"/>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row>
    <row r="77" spans="1:73" ht="20.25" customHeight="1">
      <c r="A77" s="350"/>
      <c r="B77" s="350"/>
      <c r="C77" s="377"/>
      <c r="D77" s="377"/>
      <c r="E77" s="377"/>
      <c r="F77" s="377"/>
      <c r="G77" s="377"/>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row>
    <row r="78" spans="1:73" ht="20.25" customHeight="1">
      <c r="A78" s="350"/>
      <c r="B78" s="350"/>
      <c r="C78" s="377"/>
      <c r="D78" s="377"/>
      <c r="E78" s="377"/>
      <c r="F78" s="377"/>
      <c r="G78" s="377"/>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row>
    <row r="79" spans="1:73" ht="20.25" customHeight="1">
      <c r="A79" s="350"/>
      <c r="B79" s="350"/>
      <c r="C79" s="377"/>
      <c r="D79" s="377"/>
      <c r="E79" s="377"/>
      <c r="F79" s="377"/>
      <c r="G79" s="377"/>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row>
    <row r="80" spans="1:73" ht="20.25" customHeight="1">
      <c r="C80" s="377"/>
      <c r="D80" s="377"/>
      <c r="E80" s="377"/>
      <c r="F80" s="377"/>
      <c r="G80" s="377"/>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AG2" sqref="AG2:AH2"/>
    </sheetView>
  </sheetViews>
  <sheetFormatPr defaultColWidth="4.375" defaultRowHeight="20.25" customHeight="1"/>
  <cols>
    <col min="1" max="1" width="1.625" style="350" customWidth="1"/>
    <col min="2" max="5" width="5.75" style="350" customWidth="1"/>
    <col min="6" max="6" width="16.5" style="350" hidden="1" customWidth="1"/>
    <col min="7" max="58" width="5.625" style="350" customWidth="1"/>
    <col min="59" max="16384" width="4.375" style="350"/>
  </cols>
  <sheetData>
    <row r="1" spans="2:64" s="351" customFormat="1" ht="20.25" customHeight="1">
      <c r="C1" s="366" t="s">
        <v>136</v>
      </c>
      <c r="D1" s="366"/>
      <c r="E1" s="366"/>
      <c r="F1" s="366"/>
      <c r="G1" s="366"/>
      <c r="H1" s="391" t="s">
        <v>2</v>
      </c>
      <c r="J1" s="391"/>
      <c r="L1" s="366"/>
      <c r="M1" s="366"/>
      <c r="N1" s="366"/>
      <c r="O1" s="366"/>
      <c r="P1" s="366"/>
      <c r="Q1" s="366"/>
      <c r="R1" s="366"/>
      <c r="AM1" s="453"/>
      <c r="AN1" s="444"/>
      <c r="AO1" s="444" t="s">
        <v>81</v>
      </c>
      <c r="AP1" s="234" t="s">
        <v>170</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3</v>
      </c>
      <c r="AA2" s="214"/>
      <c r="AB2" s="444" t="s">
        <v>78</v>
      </c>
      <c r="AC2" s="450">
        <f>IF(Z2=0,"",YEAR(DATE(2018+Z2,1,1)))</f>
        <v>2021</v>
      </c>
      <c r="AD2" s="450"/>
      <c r="AE2" s="451" t="s">
        <v>58</v>
      </c>
      <c r="AF2" s="451" t="s">
        <v>8</v>
      </c>
      <c r="AG2" s="214"/>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161</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162</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31</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178</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179</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499999999999993"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180</v>
      </c>
      <c r="H17" s="392" t="s">
        <v>149</v>
      </c>
      <c r="I17" s="378"/>
      <c r="J17" s="378"/>
      <c r="K17" s="381"/>
      <c r="L17" s="392" t="s">
        <v>181</v>
      </c>
      <c r="M17" s="378"/>
      <c r="N17" s="378"/>
      <c r="O17" s="402"/>
      <c r="P17" s="405"/>
      <c r="Q17" s="414"/>
      <c r="R17" s="422"/>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143</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3</v>
      </c>
      <c r="T20" s="440">
        <f>WEEKDAY(DATE($AC$2,$AG$2,2))</f>
        <v>4</v>
      </c>
      <c r="U20" s="440">
        <f>WEEKDAY(DATE($AC$2,$AG$2,3))</f>
        <v>5</v>
      </c>
      <c r="V20" s="440">
        <f>WEEKDAY(DATE($AC$2,$AG$2,4))</f>
        <v>6</v>
      </c>
      <c r="W20" s="440">
        <f>WEEKDAY(DATE($AC$2,$AG$2,5))</f>
        <v>7</v>
      </c>
      <c r="X20" s="440">
        <f>WEEKDAY(DATE($AC$2,$AG$2,6))</f>
        <v>1</v>
      </c>
      <c r="Y20" s="446">
        <f>WEEKDAY(DATE($AC$2,$AG$2,7))</f>
        <v>2</v>
      </c>
      <c r="Z20" s="435">
        <f>WEEKDAY(DATE($AC$2,$AG$2,8))</f>
        <v>3</v>
      </c>
      <c r="AA20" s="440">
        <f>WEEKDAY(DATE($AC$2,$AG$2,9))</f>
        <v>4</v>
      </c>
      <c r="AB20" s="440">
        <f>WEEKDAY(DATE($AC$2,$AG$2,10))</f>
        <v>5</v>
      </c>
      <c r="AC20" s="440">
        <f>WEEKDAY(DATE($AC$2,$AG$2,11))</f>
        <v>6</v>
      </c>
      <c r="AD20" s="440">
        <f>WEEKDAY(DATE($AC$2,$AG$2,12))</f>
        <v>7</v>
      </c>
      <c r="AE20" s="440">
        <f>WEEKDAY(DATE($AC$2,$AG$2,13))</f>
        <v>1</v>
      </c>
      <c r="AF20" s="446">
        <f>WEEKDAY(DATE($AC$2,$AG$2,14))</f>
        <v>2</v>
      </c>
      <c r="AG20" s="435">
        <f>WEEKDAY(DATE($AC$2,$AG$2,15))</f>
        <v>3</v>
      </c>
      <c r="AH20" s="440">
        <f>WEEKDAY(DATE($AC$2,$AG$2,16))</f>
        <v>4</v>
      </c>
      <c r="AI20" s="440">
        <f>WEEKDAY(DATE($AC$2,$AG$2,17))</f>
        <v>5</v>
      </c>
      <c r="AJ20" s="440">
        <f>WEEKDAY(DATE($AC$2,$AG$2,18))</f>
        <v>6</v>
      </c>
      <c r="AK20" s="440">
        <f>WEEKDAY(DATE($AC$2,$AG$2,19))</f>
        <v>7</v>
      </c>
      <c r="AL20" s="440">
        <f>WEEKDAY(DATE($AC$2,$AG$2,20))</f>
        <v>1</v>
      </c>
      <c r="AM20" s="446">
        <f>WEEKDAY(DATE($AC$2,$AG$2,21))</f>
        <v>2</v>
      </c>
      <c r="AN20" s="435">
        <f>WEEKDAY(DATE($AC$2,$AG$2,22))</f>
        <v>3</v>
      </c>
      <c r="AO20" s="440">
        <f>WEEKDAY(DATE($AC$2,$AG$2,23))</f>
        <v>4</v>
      </c>
      <c r="AP20" s="440">
        <f>WEEKDAY(DATE($AC$2,$AG$2,24))</f>
        <v>5</v>
      </c>
      <c r="AQ20" s="440">
        <f>WEEKDAY(DATE($AC$2,$AG$2,25))</f>
        <v>6</v>
      </c>
      <c r="AR20" s="440">
        <f>WEEKDAY(DATE($AC$2,$AG$2,26))</f>
        <v>7</v>
      </c>
      <c r="AS20" s="440">
        <f>WEEKDAY(DATE($AC$2,$AG$2,27))</f>
        <v>1</v>
      </c>
      <c r="AT20" s="446">
        <f>WEEKDAY(DATE($AC$2,$AG$2,28))</f>
        <v>2</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火</v>
      </c>
      <c r="T21" s="441" t="str">
        <f t="shared" si="0"/>
        <v>水</v>
      </c>
      <c r="U21" s="441" t="str">
        <f t="shared" si="0"/>
        <v>木</v>
      </c>
      <c r="V21" s="441" t="str">
        <f t="shared" si="0"/>
        <v>金</v>
      </c>
      <c r="W21" s="441" t="str">
        <f t="shared" si="0"/>
        <v>土</v>
      </c>
      <c r="X21" s="441" t="str">
        <f t="shared" si="0"/>
        <v>日</v>
      </c>
      <c r="Y21" s="447" t="str">
        <f t="shared" si="0"/>
        <v>月</v>
      </c>
      <c r="Z21" s="436" t="str">
        <f t="shared" si="0"/>
        <v>火</v>
      </c>
      <c r="AA21" s="441" t="str">
        <f t="shared" si="0"/>
        <v>水</v>
      </c>
      <c r="AB21" s="441" t="str">
        <f t="shared" si="0"/>
        <v>木</v>
      </c>
      <c r="AC21" s="441" t="str">
        <f t="shared" si="0"/>
        <v>金</v>
      </c>
      <c r="AD21" s="441" t="str">
        <f t="shared" si="0"/>
        <v>土</v>
      </c>
      <c r="AE21" s="441" t="str">
        <f t="shared" si="0"/>
        <v>日</v>
      </c>
      <c r="AF21" s="447" t="str">
        <f t="shared" si="0"/>
        <v>月</v>
      </c>
      <c r="AG21" s="436" t="str">
        <f t="shared" si="0"/>
        <v>火</v>
      </c>
      <c r="AH21" s="441" t="str">
        <f t="shared" si="0"/>
        <v>水</v>
      </c>
      <c r="AI21" s="441" t="str">
        <f t="shared" si="0"/>
        <v>木</v>
      </c>
      <c r="AJ21" s="441" t="str">
        <f t="shared" si="0"/>
        <v>金</v>
      </c>
      <c r="AK21" s="441" t="str">
        <f t="shared" si="0"/>
        <v>土</v>
      </c>
      <c r="AL21" s="441" t="str">
        <f t="shared" si="0"/>
        <v>日</v>
      </c>
      <c r="AM21" s="447" t="str">
        <f t="shared" si="0"/>
        <v>月</v>
      </c>
      <c r="AN21" s="436" t="str">
        <f t="shared" si="0"/>
        <v>火</v>
      </c>
      <c r="AO21" s="441" t="str">
        <f t="shared" si="0"/>
        <v>水</v>
      </c>
      <c r="AP21" s="441" t="str">
        <f t="shared" si="0"/>
        <v>木</v>
      </c>
      <c r="AQ21" s="441" t="str">
        <f t="shared" si="0"/>
        <v>金</v>
      </c>
      <c r="AR21" s="441" t="str">
        <f t="shared" si="0"/>
        <v>土</v>
      </c>
      <c r="AS21" s="441" t="str">
        <f t="shared" si="0"/>
        <v>日</v>
      </c>
      <c r="AT21" s="447" t="str">
        <f t="shared" si="0"/>
        <v>月</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2"/>
      <c r="BC59" s="128"/>
      <c r="BD59" s="128"/>
      <c r="BE59" s="128"/>
      <c r="BF59" s="140"/>
    </row>
    <row r="60" spans="2:58" ht="20.25" customHeight="1">
      <c r="B60" s="359"/>
      <c r="C60" s="36"/>
      <c r="D60" s="56"/>
      <c r="E60" s="66"/>
      <c r="F60" s="533">
        <f>C58</f>
        <v>0</v>
      </c>
      <c r="G60" s="83"/>
      <c r="H60" s="94"/>
      <c r="I60" s="103"/>
      <c r="J60" s="103"/>
      <c r="K60" s="108"/>
      <c r="L60" s="120"/>
      <c r="M60" s="130"/>
      <c r="N60" s="130"/>
      <c r="O60" s="142"/>
      <c r="P60" s="410" t="s">
        <v>72</v>
      </c>
      <c r="Q60" s="419"/>
      <c r="R60" s="427"/>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3"/>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69</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2"/>
      <c r="BC61" s="128"/>
      <c r="BD61" s="128"/>
      <c r="BE61" s="128"/>
      <c r="BF61" s="140"/>
    </row>
    <row r="62" spans="2:58" ht="20.25" customHeight="1">
      <c r="B62" s="359"/>
      <c r="C62" s="35"/>
      <c r="D62" s="55"/>
      <c r="E62" s="65"/>
      <c r="F62" s="69"/>
      <c r="G62" s="82"/>
      <c r="H62" s="94"/>
      <c r="I62" s="103"/>
      <c r="J62" s="103"/>
      <c r="K62" s="108"/>
      <c r="L62" s="118"/>
      <c r="M62" s="128"/>
      <c r="N62" s="128"/>
      <c r="O62" s="140"/>
      <c r="P62" s="409" t="s">
        <v>27</v>
      </c>
      <c r="Q62" s="418"/>
      <c r="R62" s="426"/>
      <c r="S62" s="437"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48" t="str">
        <f>IF(Y61="","",VLOOKUP(Y61,'シフト記号表（勤務時間帯）'!$C$6:$K$35,9,FALSE))</f>
        <v/>
      </c>
      <c r="Z62" s="437"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48" t="str">
        <f>IF(AF61="","",VLOOKUP(AF61,'シフト記号表（勤務時間帯）'!$C$6:$K$35,9,FALSE))</f>
        <v/>
      </c>
      <c r="AG62" s="437"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48" t="str">
        <f>IF(AM61="","",VLOOKUP(AM61,'シフト記号表（勤務時間帯）'!$C$6:$K$35,9,FALSE))</f>
        <v/>
      </c>
      <c r="AN62" s="437"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48" t="str">
        <f>IF(AT61="","",VLOOKUP(AT61,'シフト記号表（勤務時間帯）'!$C$6:$K$35,9,FALSE))</f>
        <v/>
      </c>
      <c r="AU62" s="437" t="str">
        <f>IF(AU61="","",VLOOKUP(AU61,'シフト記号表（勤務時間帯）'!$C$6:$K$35,9,FALSE))</f>
        <v/>
      </c>
      <c r="AV62" s="442" t="str">
        <f>IF(AV61="","",VLOOKUP(AV61,'シフト記号表（勤務時間帯）'!$C$6:$K$35,9,FALSE))</f>
        <v/>
      </c>
      <c r="AW62" s="442"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2"/>
      <c r="BC62" s="128"/>
      <c r="BD62" s="128"/>
      <c r="BE62" s="128"/>
      <c r="BF62" s="140"/>
    </row>
    <row r="63" spans="2:58" ht="20.25" customHeight="1">
      <c r="B63" s="359"/>
      <c r="C63" s="36"/>
      <c r="D63" s="56"/>
      <c r="E63" s="66"/>
      <c r="F63" s="533">
        <f>C61</f>
        <v>0</v>
      </c>
      <c r="G63" s="83"/>
      <c r="H63" s="94"/>
      <c r="I63" s="103"/>
      <c r="J63" s="103"/>
      <c r="K63" s="108"/>
      <c r="L63" s="120"/>
      <c r="M63" s="130"/>
      <c r="N63" s="130"/>
      <c r="O63" s="142"/>
      <c r="P63" s="410" t="s">
        <v>72</v>
      </c>
      <c r="Q63" s="419"/>
      <c r="R63" s="427"/>
      <c r="S63" s="438"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49" t="str">
        <f>IF(Y61="","",VLOOKUP(Y61,'シフト記号表（勤務時間帯）'!$C$6:$U$35,19,FALSE))</f>
        <v/>
      </c>
      <c r="Z63" s="438"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49" t="str">
        <f>IF(AF61="","",VLOOKUP(AF61,'シフト記号表（勤務時間帯）'!$C$6:$U$35,19,FALSE))</f>
        <v/>
      </c>
      <c r="AG63" s="438"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49" t="str">
        <f>IF(AM61="","",VLOOKUP(AM61,'シフト記号表（勤務時間帯）'!$C$6:$U$35,19,FALSE))</f>
        <v/>
      </c>
      <c r="AN63" s="438"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49" t="str">
        <f>IF(AT61="","",VLOOKUP(AT61,'シフト記号表（勤務時間帯）'!$C$6:$U$35,19,FALSE))</f>
        <v/>
      </c>
      <c r="AU63" s="438" t="str">
        <f>IF(AU61="","",VLOOKUP(AU61,'シフト記号表（勤務時間帯）'!$C$6:$U$35,19,FALSE))</f>
        <v/>
      </c>
      <c r="AV63" s="443" t="str">
        <f>IF(AV61="","",VLOOKUP(AV61,'シフト記号表（勤務時間帯）'!$C$6:$U$35,19,FALSE))</f>
        <v/>
      </c>
      <c r="AW63" s="443"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3"/>
      <c r="BC63" s="130"/>
      <c r="BD63" s="130"/>
      <c r="BE63" s="130"/>
      <c r="BF63" s="142"/>
    </row>
    <row r="64" spans="2:58" ht="20.25" customHeight="1">
      <c r="B64" s="359">
        <f>B61+1</f>
        <v>15</v>
      </c>
      <c r="C64" s="34"/>
      <c r="D64" s="54"/>
      <c r="E64" s="64"/>
      <c r="F64" s="71"/>
      <c r="G64" s="71"/>
      <c r="H64" s="95"/>
      <c r="I64" s="103"/>
      <c r="J64" s="103"/>
      <c r="K64" s="108"/>
      <c r="L64" s="119"/>
      <c r="M64" s="129"/>
      <c r="N64" s="129"/>
      <c r="O64" s="141"/>
      <c r="P64" s="411" t="s">
        <v>69</v>
      </c>
      <c r="Q64" s="420"/>
      <c r="R64" s="428"/>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1"/>
      <c r="BC64" s="129"/>
      <c r="BD64" s="129"/>
      <c r="BE64" s="129"/>
      <c r="BF64" s="141"/>
    </row>
    <row r="65" spans="2:58" ht="20.25" customHeight="1">
      <c r="B65" s="359"/>
      <c r="C65" s="35"/>
      <c r="D65" s="55"/>
      <c r="E65" s="65"/>
      <c r="F65" s="69"/>
      <c r="G65" s="82"/>
      <c r="H65" s="94"/>
      <c r="I65" s="103"/>
      <c r="J65" s="103"/>
      <c r="K65" s="108"/>
      <c r="L65" s="118"/>
      <c r="M65" s="128"/>
      <c r="N65" s="128"/>
      <c r="O65" s="140"/>
      <c r="P65" s="409" t="s">
        <v>27</v>
      </c>
      <c r="Q65" s="418"/>
      <c r="R65" s="426"/>
      <c r="S65" s="437"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48" t="str">
        <f>IF(Y64="","",VLOOKUP(Y64,'シフト記号表（勤務時間帯）'!$C$6:$K$35,9,FALSE))</f>
        <v/>
      </c>
      <c r="Z65" s="437"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48" t="str">
        <f>IF(AF64="","",VLOOKUP(AF64,'シフト記号表（勤務時間帯）'!$C$6:$K$35,9,FALSE))</f>
        <v/>
      </c>
      <c r="AG65" s="437"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48" t="str">
        <f>IF(AM64="","",VLOOKUP(AM64,'シフト記号表（勤務時間帯）'!$C$6:$K$35,9,FALSE))</f>
        <v/>
      </c>
      <c r="AN65" s="437"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48" t="str">
        <f>IF(AT64="","",VLOOKUP(AT64,'シフト記号表（勤務時間帯）'!$C$6:$K$35,9,FALSE))</f>
        <v/>
      </c>
      <c r="AU65" s="437" t="str">
        <f>IF(AU64="","",VLOOKUP(AU64,'シフト記号表（勤務時間帯）'!$C$6:$K$35,9,FALSE))</f>
        <v/>
      </c>
      <c r="AV65" s="442" t="str">
        <f>IF(AV64="","",VLOOKUP(AV64,'シフト記号表（勤務時間帯）'!$C$6:$K$35,9,FALSE))</f>
        <v/>
      </c>
      <c r="AW65" s="442"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2"/>
      <c r="BC65" s="128"/>
      <c r="BD65" s="128"/>
      <c r="BE65" s="128"/>
      <c r="BF65" s="140"/>
    </row>
    <row r="66" spans="2:58" ht="20.25" customHeight="1">
      <c r="B66" s="359"/>
      <c r="C66" s="36"/>
      <c r="D66" s="56"/>
      <c r="E66" s="66"/>
      <c r="F66" s="533">
        <f>C64</f>
        <v>0</v>
      </c>
      <c r="G66" s="83"/>
      <c r="H66" s="94"/>
      <c r="I66" s="103"/>
      <c r="J66" s="103"/>
      <c r="K66" s="108"/>
      <c r="L66" s="120"/>
      <c r="M66" s="130"/>
      <c r="N66" s="130"/>
      <c r="O66" s="142"/>
      <c r="P66" s="410" t="s">
        <v>72</v>
      </c>
      <c r="Q66" s="419"/>
      <c r="R66" s="427"/>
      <c r="S66" s="438"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49" t="str">
        <f>IF(Y64="","",VLOOKUP(Y64,'シフト記号表（勤務時間帯）'!$C$6:$U$35,19,FALSE))</f>
        <v/>
      </c>
      <c r="Z66" s="438"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49" t="str">
        <f>IF(AF64="","",VLOOKUP(AF64,'シフト記号表（勤務時間帯）'!$C$6:$U$35,19,FALSE))</f>
        <v/>
      </c>
      <c r="AG66" s="438"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49" t="str">
        <f>IF(AM64="","",VLOOKUP(AM64,'シフト記号表（勤務時間帯）'!$C$6:$U$35,19,FALSE))</f>
        <v/>
      </c>
      <c r="AN66" s="438"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49" t="str">
        <f>IF(AT64="","",VLOOKUP(AT64,'シフト記号表（勤務時間帯）'!$C$6:$U$35,19,FALSE))</f>
        <v/>
      </c>
      <c r="AU66" s="438" t="str">
        <f>IF(AU64="","",VLOOKUP(AU64,'シフト記号表（勤務時間帯）'!$C$6:$U$35,19,FALSE))</f>
        <v/>
      </c>
      <c r="AV66" s="443" t="str">
        <f>IF(AV64="","",VLOOKUP(AV64,'シフト記号表（勤務時間帯）'!$C$6:$U$35,19,FALSE))</f>
        <v/>
      </c>
      <c r="AW66" s="443"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3"/>
      <c r="BC66" s="130"/>
      <c r="BD66" s="130"/>
      <c r="BE66" s="130"/>
      <c r="BF66" s="142"/>
    </row>
    <row r="67" spans="2:58" ht="20.25" customHeight="1">
      <c r="B67" s="359">
        <f>B64+1</f>
        <v>16</v>
      </c>
      <c r="C67" s="34"/>
      <c r="D67" s="54"/>
      <c r="E67" s="64"/>
      <c r="F67" s="71"/>
      <c r="G67" s="71"/>
      <c r="H67" s="95"/>
      <c r="I67" s="103"/>
      <c r="J67" s="103"/>
      <c r="K67" s="108"/>
      <c r="L67" s="119"/>
      <c r="M67" s="129"/>
      <c r="N67" s="129"/>
      <c r="O67" s="141"/>
      <c r="P67" s="411" t="s">
        <v>69</v>
      </c>
      <c r="Q67" s="420"/>
      <c r="R67" s="428"/>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1"/>
      <c r="BC67" s="129"/>
      <c r="BD67" s="129"/>
      <c r="BE67" s="129"/>
      <c r="BF67" s="141"/>
    </row>
    <row r="68" spans="2:58" ht="20.25" customHeight="1">
      <c r="B68" s="359"/>
      <c r="C68" s="35"/>
      <c r="D68" s="55"/>
      <c r="E68" s="65"/>
      <c r="F68" s="69"/>
      <c r="G68" s="82"/>
      <c r="H68" s="94"/>
      <c r="I68" s="103"/>
      <c r="J68" s="103"/>
      <c r="K68" s="108"/>
      <c r="L68" s="118"/>
      <c r="M68" s="128"/>
      <c r="N68" s="128"/>
      <c r="O68" s="140"/>
      <c r="P68" s="409" t="s">
        <v>27</v>
      </c>
      <c r="Q68" s="418"/>
      <c r="R68" s="426"/>
      <c r="S68" s="437"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48" t="str">
        <f>IF(Y67="","",VLOOKUP(Y67,'シフト記号表（勤務時間帯）'!$C$6:$K$35,9,FALSE))</f>
        <v/>
      </c>
      <c r="Z68" s="437"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48" t="str">
        <f>IF(AF67="","",VLOOKUP(AF67,'シフト記号表（勤務時間帯）'!$C$6:$K$35,9,FALSE))</f>
        <v/>
      </c>
      <c r="AG68" s="437"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48" t="str">
        <f>IF(AM67="","",VLOOKUP(AM67,'シフト記号表（勤務時間帯）'!$C$6:$K$35,9,FALSE))</f>
        <v/>
      </c>
      <c r="AN68" s="437"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48" t="str">
        <f>IF(AT67="","",VLOOKUP(AT67,'シフト記号表（勤務時間帯）'!$C$6:$K$35,9,FALSE))</f>
        <v/>
      </c>
      <c r="AU68" s="437" t="str">
        <f>IF(AU67="","",VLOOKUP(AU67,'シフト記号表（勤務時間帯）'!$C$6:$K$35,9,FALSE))</f>
        <v/>
      </c>
      <c r="AV68" s="442" t="str">
        <f>IF(AV67="","",VLOOKUP(AV67,'シフト記号表（勤務時間帯）'!$C$6:$K$35,9,FALSE))</f>
        <v/>
      </c>
      <c r="AW68" s="442"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2"/>
      <c r="BC68" s="128"/>
      <c r="BD68" s="128"/>
      <c r="BE68" s="128"/>
      <c r="BF68" s="140"/>
    </row>
    <row r="69" spans="2:58" ht="20.25" customHeight="1">
      <c r="B69" s="359"/>
      <c r="C69" s="36"/>
      <c r="D69" s="56"/>
      <c r="E69" s="66"/>
      <c r="F69" s="533">
        <f>C67</f>
        <v>0</v>
      </c>
      <c r="G69" s="83"/>
      <c r="H69" s="94"/>
      <c r="I69" s="103"/>
      <c r="J69" s="103"/>
      <c r="K69" s="108"/>
      <c r="L69" s="120"/>
      <c r="M69" s="130"/>
      <c r="N69" s="130"/>
      <c r="O69" s="142"/>
      <c r="P69" s="410" t="s">
        <v>72</v>
      </c>
      <c r="Q69" s="419"/>
      <c r="R69" s="427"/>
      <c r="S69" s="438"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49" t="str">
        <f>IF(Y67="","",VLOOKUP(Y67,'シフト記号表（勤務時間帯）'!$C$6:$U$35,19,FALSE))</f>
        <v/>
      </c>
      <c r="Z69" s="438"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49" t="str">
        <f>IF(AF67="","",VLOOKUP(AF67,'シフト記号表（勤務時間帯）'!$C$6:$U$35,19,FALSE))</f>
        <v/>
      </c>
      <c r="AG69" s="438"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49" t="str">
        <f>IF(AM67="","",VLOOKUP(AM67,'シフト記号表（勤務時間帯）'!$C$6:$U$35,19,FALSE))</f>
        <v/>
      </c>
      <c r="AN69" s="438"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49" t="str">
        <f>IF(AT67="","",VLOOKUP(AT67,'シフト記号表（勤務時間帯）'!$C$6:$U$35,19,FALSE))</f>
        <v/>
      </c>
      <c r="AU69" s="438" t="str">
        <f>IF(AU67="","",VLOOKUP(AU67,'シフト記号表（勤務時間帯）'!$C$6:$U$35,19,FALSE))</f>
        <v/>
      </c>
      <c r="AV69" s="443" t="str">
        <f>IF(AV67="","",VLOOKUP(AV67,'シフト記号表（勤務時間帯）'!$C$6:$U$35,19,FALSE))</f>
        <v/>
      </c>
      <c r="AW69" s="443"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3"/>
      <c r="BC69" s="130"/>
      <c r="BD69" s="130"/>
      <c r="BE69" s="130"/>
      <c r="BF69" s="142"/>
    </row>
    <row r="70" spans="2:58" ht="20.25" customHeight="1">
      <c r="B70" s="359">
        <f>B67+1</f>
        <v>17</v>
      </c>
      <c r="C70" s="34"/>
      <c r="D70" s="54"/>
      <c r="E70" s="64"/>
      <c r="F70" s="71"/>
      <c r="G70" s="71"/>
      <c r="H70" s="95"/>
      <c r="I70" s="103"/>
      <c r="J70" s="103"/>
      <c r="K70" s="108"/>
      <c r="L70" s="119"/>
      <c r="M70" s="129"/>
      <c r="N70" s="129"/>
      <c r="O70" s="141"/>
      <c r="P70" s="411" t="s">
        <v>69</v>
      </c>
      <c r="Q70" s="420"/>
      <c r="R70" s="428"/>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1"/>
      <c r="BC70" s="129"/>
      <c r="BD70" s="129"/>
      <c r="BE70" s="129"/>
      <c r="BF70" s="141"/>
    </row>
    <row r="71" spans="2:58" ht="20.25" customHeight="1">
      <c r="B71" s="359"/>
      <c r="C71" s="35"/>
      <c r="D71" s="55"/>
      <c r="E71" s="65"/>
      <c r="F71" s="69"/>
      <c r="G71" s="82"/>
      <c r="H71" s="94"/>
      <c r="I71" s="103"/>
      <c r="J71" s="103"/>
      <c r="K71" s="108"/>
      <c r="L71" s="118"/>
      <c r="M71" s="128"/>
      <c r="N71" s="128"/>
      <c r="O71" s="140"/>
      <c r="P71" s="409" t="s">
        <v>27</v>
      </c>
      <c r="Q71" s="418"/>
      <c r="R71" s="426"/>
      <c r="S71" s="437"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48" t="str">
        <f>IF(Y70="","",VLOOKUP(Y70,'シフト記号表（勤務時間帯）'!$C$6:$K$35,9,FALSE))</f>
        <v/>
      </c>
      <c r="Z71" s="437"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48" t="str">
        <f>IF(AF70="","",VLOOKUP(AF70,'シフト記号表（勤務時間帯）'!$C$6:$K$35,9,FALSE))</f>
        <v/>
      </c>
      <c r="AG71" s="437"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48" t="str">
        <f>IF(AM70="","",VLOOKUP(AM70,'シフト記号表（勤務時間帯）'!$C$6:$K$35,9,FALSE))</f>
        <v/>
      </c>
      <c r="AN71" s="437"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48" t="str">
        <f>IF(AT70="","",VLOOKUP(AT70,'シフト記号表（勤務時間帯）'!$C$6:$K$35,9,FALSE))</f>
        <v/>
      </c>
      <c r="AU71" s="437" t="str">
        <f>IF(AU70="","",VLOOKUP(AU70,'シフト記号表（勤務時間帯）'!$C$6:$K$35,9,FALSE))</f>
        <v/>
      </c>
      <c r="AV71" s="442" t="str">
        <f>IF(AV70="","",VLOOKUP(AV70,'シフト記号表（勤務時間帯）'!$C$6:$K$35,9,FALSE))</f>
        <v/>
      </c>
      <c r="AW71" s="442"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2"/>
      <c r="BC71" s="128"/>
      <c r="BD71" s="128"/>
      <c r="BE71" s="128"/>
      <c r="BF71" s="140"/>
    </row>
    <row r="72" spans="2:58" ht="20.25" customHeight="1">
      <c r="B72" s="359"/>
      <c r="C72" s="36"/>
      <c r="D72" s="56"/>
      <c r="E72" s="66"/>
      <c r="F72" s="533">
        <f>C70</f>
        <v>0</v>
      </c>
      <c r="G72" s="83"/>
      <c r="H72" s="94"/>
      <c r="I72" s="103"/>
      <c r="J72" s="103"/>
      <c r="K72" s="108"/>
      <c r="L72" s="120"/>
      <c r="M72" s="130"/>
      <c r="N72" s="130"/>
      <c r="O72" s="142"/>
      <c r="P72" s="410" t="s">
        <v>72</v>
      </c>
      <c r="Q72" s="419"/>
      <c r="R72" s="427"/>
      <c r="S72" s="438"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49" t="str">
        <f>IF(Y70="","",VLOOKUP(Y70,'シフト記号表（勤務時間帯）'!$C$6:$U$35,19,FALSE))</f>
        <v/>
      </c>
      <c r="Z72" s="438"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49" t="str">
        <f>IF(AF70="","",VLOOKUP(AF70,'シフト記号表（勤務時間帯）'!$C$6:$U$35,19,FALSE))</f>
        <v/>
      </c>
      <c r="AG72" s="438"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49" t="str">
        <f>IF(AM70="","",VLOOKUP(AM70,'シフト記号表（勤務時間帯）'!$C$6:$U$35,19,FALSE))</f>
        <v/>
      </c>
      <c r="AN72" s="438"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49" t="str">
        <f>IF(AT70="","",VLOOKUP(AT70,'シフト記号表（勤務時間帯）'!$C$6:$U$35,19,FALSE))</f>
        <v/>
      </c>
      <c r="AU72" s="438" t="str">
        <f>IF(AU70="","",VLOOKUP(AU70,'シフト記号表（勤務時間帯）'!$C$6:$U$35,19,FALSE))</f>
        <v/>
      </c>
      <c r="AV72" s="443" t="str">
        <f>IF(AV70="","",VLOOKUP(AV70,'シフト記号表（勤務時間帯）'!$C$6:$U$35,19,FALSE))</f>
        <v/>
      </c>
      <c r="AW72" s="443"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3"/>
      <c r="BC72" s="130"/>
      <c r="BD72" s="130"/>
      <c r="BE72" s="130"/>
      <c r="BF72" s="142"/>
    </row>
    <row r="73" spans="2:58" ht="20.25" customHeight="1">
      <c r="B73" s="359">
        <f>B70+1</f>
        <v>18</v>
      </c>
      <c r="C73" s="34"/>
      <c r="D73" s="54"/>
      <c r="E73" s="64"/>
      <c r="F73" s="71"/>
      <c r="G73" s="71"/>
      <c r="H73" s="95"/>
      <c r="I73" s="103"/>
      <c r="J73" s="103"/>
      <c r="K73" s="108"/>
      <c r="L73" s="119"/>
      <c r="M73" s="129"/>
      <c r="N73" s="129"/>
      <c r="O73" s="141"/>
      <c r="P73" s="411" t="s">
        <v>69</v>
      </c>
      <c r="Q73" s="420"/>
      <c r="R73" s="428"/>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1"/>
      <c r="BC73" s="129"/>
      <c r="BD73" s="129"/>
      <c r="BE73" s="129"/>
      <c r="BF73" s="141"/>
    </row>
    <row r="74" spans="2:58" ht="20.25" customHeight="1">
      <c r="B74" s="359"/>
      <c r="C74" s="35"/>
      <c r="D74" s="55"/>
      <c r="E74" s="65"/>
      <c r="F74" s="69"/>
      <c r="G74" s="82"/>
      <c r="H74" s="94"/>
      <c r="I74" s="103"/>
      <c r="J74" s="103"/>
      <c r="K74" s="108"/>
      <c r="L74" s="118"/>
      <c r="M74" s="128"/>
      <c r="N74" s="128"/>
      <c r="O74" s="140"/>
      <c r="P74" s="409" t="s">
        <v>27</v>
      </c>
      <c r="Q74" s="418"/>
      <c r="R74" s="426"/>
      <c r="S74" s="437"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48" t="str">
        <f>IF(Y73="","",VLOOKUP(Y73,'シフト記号表（勤務時間帯）'!$C$6:$K$35,9,FALSE))</f>
        <v/>
      </c>
      <c r="Z74" s="437"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48" t="str">
        <f>IF(AF73="","",VLOOKUP(AF73,'シフト記号表（勤務時間帯）'!$C$6:$K$35,9,FALSE))</f>
        <v/>
      </c>
      <c r="AG74" s="437"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48" t="str">
        <f>IF(AM73="","",VLOOKUP(AM73,'シフト記号表（勤務時間帯）'!$C$6:$K$35,9,FALSE))</f>
        <v/>
      </c>
      <c r="AN74" s="437"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48" t="str">
        <f>IF(AT73="","",VLOOKUP(AT73,'シフト記号表（勤務時間帯）'!$C$6:$K$35,9,FALSE))</f>
        <v/>
      </c>
      <c r="AU74" s="437" t="str">
        <f>IF(AU73="","",VLOOKUP(AU73,'シフト記号表（勤務時間帯）'!$C$6:$K$35,9,FALSE))</f>
        <v/>
      </c>
      <c r="AV74" s="442" t="str">
        <f>IF(AV73="","",VLOOKUP(AV73,'シフト記号表（勤務時間帯）'!$C$6:$K$35,9,FALSE))</f>
        <v/>
      </c>
      <c r="AW74" s="442"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2"/>
      <c r="BC74" s="128"/>
      <c r="BD74" s="128"/>
      <c r="BE74" s="128"/>
      <c r="BF74" s="140"/>
    </row>
    <row r="75" spans="2:58" ht="20.25" customHeight="1">
      <c r="B75" s="359"/>
      <c r="C75" s="36"/>
      <c r="D75" s="56"/>
      <c r="E75" s="66"/>
      <c r="F75" s="533">
        <f>C73</f>
        <v>0</v>
      </c>
      <c r="G75" s="83"/>
      <c r="H75" s="94"/>
      <c r="I75" s="103"/>
      <c r="J75" s="103"/>
      <c r="K75" s="108"/>
      <c r="L75" s="120"/>
      <c r="M75" s="130"/>
      <c r="N75" s="130"/>
      <c r="O75" s="142"/>
      <c r="P75" s="410" t="s">
        <v>72</v>
      </c>
      <c r="Q75" s="419"/>
      <c r="R75" s="427"/>
      <c r="S75" s="438"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49" t="str">
        <f>IF(Y73="","",VLOOKUP(Y73,'シフト記号表（勤務時間帯）'!$C$6:$U$35,19,FALSE))</f>
        <v/>
      </c>
      <c r="Z75" s="438"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49" t="str">
        <f>IF(AF73="","",VLOOKUP(AF73,'シフト記号表（勤務時間帯）'!$C$6:$U$35,19,FALSE))</f>
        <v/>
      </c>
      <c r="AG75" s="438"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49" t="str">
        <f>IF(AM73="","",VLOOKUP(AM73,'シフト記号表（勤務時間帯）'!$C$6:$U$35,19,FALSE))</f>
        <v/>
      </c>
      <c r="AN75" s="438"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49" t="str">
        <f>IF(AT73="","",VLOOKUP(AT73,'シフト記号表（勤務時間帯）'!$C$6:$U$35,19,FALSE))</f>
        <v/>
      </c>
      <c r="AU75" s="438" t="str">
        <f>IF(AU73="","",VLOOKUP(AU73,'シフト記号表（勤務時間帯）'!$C$6:$U$35,19,FALSE))</f>
        <v/>
      </c>
      <c r="AV75" s="443" t="str">
        <f>IF(AV73="","",VLOOKUP(AV73,'シフト記号表（勤務時間帯）'!$C$6:$U$35,19,FALSE))</f>
        <v/>
      </c>
      <c r="AW75" s="443"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3"/>
      <c r="BC75" s="130"/>
      <c r="BD75" s="130"/>
      <c r="BE75" s="130"/>
      <c r="BF75" s="142"/>
    </row>
    <row r="76" spans="2:58" ht="20.25" customHeight="1">
      <c r="B76" s="359">
        <f>B73+1</f>
        <v>19</v>
      </c>
      <c r="C76" s="34"/>
      <c r="D76" s="54"/>
      <c r="E76" s="64"/>
      <c r="F76" s="71"/>
      <c r="G76" s="71"/>
      <c r="H76" s="95"/>
      <c r="I76" s="103"/>
      <c r="J76" s="103"/>
      <c r="K76" s="108"/>
      <c r="L76" s="119"/>
      <c r="M76" s="129"/>
      <c r="N76" s="129"/>
      <c r="O76" s="141"/>
      <c r="P76" s="411" t="s">
        <v>69</v>
      </c>
      <c r="Q76" s="420"/>
      <c r="R76" s="428"/>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1"/>
      <c r="BC76" s="129"/>
      <c r="BD76" s="129"/>
      <c r="BE76" s="129"/>
      <c r="BF76" s="141"/>
    </row>
    <row r="77" spans="2:58" ht="20.25" customHeight="1">
      <c r="B77" s="359"/>
      <c r="C77" s="35"/>
      <c r="D77" s="55"/>
      <c r="E77" s="65"/>
      <c r="F77" s="69"/>
      <c r="G77" s="82"/>
      <c r="H77" s="94"/>
      <c r="I77" s="103"/>
      <c r="J77" s="103"/>
      <c r="K77" s="108"/>
      <c r="L77" s="118"/>
      <c r="M77" s="128"/>
      <c r="N77" s="128"/>
      <c r="O77" s="140"/>
      <c r="P77" s="409" t="s">
        <v>27</v>
      </c>
      <c r="Q77" s="418"/>
      <c r="R77" s="426"/>
      <c r="S77" s="437"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48" t="str">
        <f>IF(Y76="","",VLOOKUP(Y76,'シフト記号表（勤務時間帯）'!$C$6:$K$35,9,FALSE))</f>
        <v/>
      </c>
      <c r="Z77" s="437"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48" t="str">
        <f>IF(AF76="","",VLOOKUP(AF76,'シフト記号表（勤務時間帯）'!$C$6:$K$35,9,FALSE))</f>
        <v/>
      </c>
      <c r="AG77" s="437"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48" t="str">
        <f>IF(AM76="","",VLOOKUP(AM76,'シフト記号表（勤務時間帯）'!$C$6:$K$35,9,FALSE))</f>
        <v/>
      </c>
      <c r="AN77" s="437"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48" t="str">
        <f>IF(AT76="","",VLOOKUP(AT76,'シフト記号表（勤務時間帯）'!$C$6:$K$35,9,FALSE))</f>
        <v/>
      </c>
      <c r="AU77" s="437" t="str">
        <f>IF(AU76="","",VLOOKUP(AU76,'シフト記号表（勤務時間帯）'!$C$6:$K$35,9,FALSE))</f>
        <v/>
      </c>
      <c r="AV77" s="442" t="str">
        <f>IF(AV76="","",VLOOKUP(AV76,'シフト記号表（勤務時間帯）'!$C$6:$K$35,9,FALSE))</f>
        <v/>
      </c>
      <c r="AW77" s="442"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2"/>
      <c r="BC77" s="128"/>
      <c r="BD77" s="128"/>
      <c r="BE77" s="128"/>
      <c r="BF77" s="140"/>
    </row>
    <row r="78" spans="2:58" ht="20.25" customHeight="1">
      <c r="B78" s="359"/>
      <c r="C78" s="36"/>
      <c r="D78" s="56"/>
      <c r="E78" s="66"/>
      <c r="F78" s="533">
        <f>C76</f>
        <v>0</v>
      </c>
      <c r="G78" s="83"/>
      <c r="H78" s="94"/>
      <c r="I78" s="103"/>
      <c r="J78" s="103"/>
      <c r="K78" s="108"/>
      <c r="L78" s="120"/>
      <c r="M78" s="130"/>
      <c r="N78" s="130"/>
      <c r="O78" s="142"/>
      <c r="P78" s="410" t="s">
        <v>72</v>
      </c>
      <c r="Q78" s="419"/>
      <c r="R78" s="427"/>
      <c r="S78" s="438"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49" t="str">
        <f>IF(Y76="","",VLOOKUP(Y76,'シフト記号表（勤務時間帯）'!$C$6:$U$35,19,FALSE))</f>
        <v/>
      </c>
      <c r="Z78" s="438"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49" t="str">
        <f>IF(AF76="","",VLOOKUP(AF76,'シフト記号表（勤務時間帯）'!$C$6:$U$35,19,FALSE))</f>
        <v/>
      </c>
      <c r="AG78" s="438"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49" t="str">
        <f>IF(AM76="","",VLOOKUP(AM76,'シフト記号表（勤務時間帯）'!$C$6:$U$35,19,FALSE))</f>
        <v/>
      </c>
      <c r="AN78" s="438"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49" t="str">
        <f>IF(AT76="","",VLOOKUP(AT76,'シフト記号表（勤務時間帯）'!$C$6:$U$35,19,FALSE))</f>
        <v/>
      </c>
      <c r="AU78" s="438" t="str">
        <f>IF(AU76="","",VLOOKUP(AU76,'シフト記号表（勤務時間帯）'!$C$6:$U$35,19,FALSE))</f>
        <v/>
      </c>
      <c r="AV78" s="443" t="str">
        <f>IF(AV76="","",VLOOKUP(AV76,'シフト記号表（勤務時間帯）'!$C$6:$U$35,19,FALSE))</f>
        <v/>
      </c>
      <c r="AW78" s="443"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3"/>
      <c r="BC78" s="130"/>
      <c r="BD78" s="130"/>
      <c r="BE78" s="130"/>
      <c r="BF78" s="142"/>
    </row>
    <row r="79" spans="2:58" ht="20.25" customHeight="1">
      <c r="B79" s="359">
        <f>B76+1</f>
        <v>20</v>
      </c>
      <c r="C79" s="34"/>
      <c r="D79" s="54"/>
      <c r="E79" s="64"/>
      <c r="F79" s="71"/>
      <c r="G79" s="71"/>
      <c r="H79" s="95"/>
      <c r="I79" s="103"/>
      <c r="J79" s="103"/>
      <c r="K79" s="108"/>
      <c r="L79" s="119"/>
      <c r="M79" s="129"/>
      <c r="N79" s="129"/>
      <c r="O79" s="141"/>
      <c r="P79" s="411" t="s">
        <v>69</v>
      </c>
      <c r="Q79" s="420"/>
      <c r="R79" s="428"/>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1"/>
      <c r="BC79" s="129"/>
      <c r="BD79" s="129"/>
      <c r="BE79" s="129"/>
      <c r="BF79" s="141"/>
    </row>
    <row r="80" spans="2:58" ht="20.25" customHeight="1">
      <c r="B80" s="359"/>
      <c r="C80" s="35"/>
      <c r="D80" s="55"/>
      <c r="E80" s="65"/>
      <c r="F80" s="69"/>
      <c r="G80" s="82"/>
      <c r="H80" s="94"/>
      <c r="I80" s="103"/>
      <c r="J80" s="103"/>
      <c r="K80" s="108"/>
      <c r="L80" s="118"/>
      <c r="M80" s="128"/>
      <c r="N80" s="128"/>
      <c r="O80" s="140"/>
      <c r="P80" s="409" t="s">
        <v>27</v>
      </c>
      <c r="Q80" s="418"/>
      <c r="R80" s="426"/>
      <c r="S80" s="437"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48" t="str">
        <f>IF(Y79="","",VLOOKUP(Y79,'シフト記号表（勤務時間帯）'!$C$6:$K$35,9,FALSE))</f>
        <v/>
      </c>
      <c r="Z80" s="437"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48" t="str">
        <f>IF(AF79="","",VLOOKUP(AF79,'シフト記号表（勤務時間帯）'!$C$6:$K$35,9,FALSE))</f>
        <v/>
      </c>
      <c r="AG80" s="437"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48" t="str">
        <f>IF(AM79="","",VLOOKUP(AM79,'シフト記号表（勤務時間帯）'!$C$6:$K$35,9,FALSE))</f>
        <v/>
      </c>
      <c r="AN80" s="437"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48" t="str">
        <f>IF(AT79="","",VLOOKUP(AT79,'シフト記号表（勤務時間帯）'!$C$6:$K$35,9,FALSE))</f>
        <v/>
      </c>
      <c r="AU80" s="437" t="str">
        <f>IF(AU79="","",VLOOKUP(AU79,'シフト記号表（勤務時間帯）'!$C$6:$K$35,9,FALSE))</f>
        <v/>
      </c>
      <c r="AV80" s="442" t="str">
        <f>IF(AV79="","",VLOOKUP(AV79,'シフト記号表（勤務時間帯）'!$C$6:$K$35,9,FALSE))</f>
        <v/>
      </c>
      <c r="AW80" s="442"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2"/>
      <c r="BC80" s="128"/>
      <c r="BD80" s="128"/>
      <c r="BE80" s="128"/>
      <c r="BF80" s="140"/>
    </row>
    <row r="81" spans="2:58" ht="20.25" customHeight="1">
      <c r="B81" s="359"/>
      <c r="C81" s="36"/>
      <c r="D81" s="56"/>
      <c r="E81" s="66"/>
      <c r="F81" s="533">
        <f>C79</f>
        <v>0</v>
      </c>
      <c r="G81" s="83"/>
      <c r="H81" s="94"/>
      <c r="I81" s="103"/>
      <c r="J81" s="103"/>
      <c r="K81" s="108"/>
      <c r="L81" s="120"/>
      <c r="M81" s="130"/>
      <c r="N81" s="130"/>
      <c r="O81" s="142"/>
      <c r="P81" s="410" t="s">
        <v>72</v>
      </c>
      <c r="Q81" s="419"/>
      <c r="R81" s="427"/>
      <c r="S81" s="438"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49" t="str">
        <f>IF(Y79="","",VLOOKUP(Y79,'シフト記号表（勤務時間帯）'!$C$6:$U$35,19,FALSE))</f>
        <v/>
      </c>
      <c r="Z81" s="438"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49" t="str">
        <f>IF(AF79="","",VLOOKUP(AF79,'シフト記号表（勤務時間帯）'!$C$6:$U$35,19,FALSE))</f>
        <v/>
      </c>
      <c r="AG81" s="438"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49" t="str">
        <f>IF(AM79="","",VLOOKUP(AM79,'シフト記号表（勤務時間帯）'!$C$6:$U$35,19,FALSE))</f>
        <v/>
      </c>
      <c r="AN81" s="438"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49" t="str">
        <f>IF(AT79="","",VLOOKUP(AT79,'シフト記号表（勤務時間帯）'!$C$6:$U$35,19,FALSE))</f>
        <v/>
      </c>
      <c r="AU81" s="438" t="str">
        <f>IF(AU79="","",VLOOKUP(AU79,'シフト記号表（勤務時間帯）'!$C$6:$U$35,19,FALSE))</f>
        <v/>
      </c>
      <c r="AV81" s="443" t="str">
        <f>IF(AV79="","",VLOOKUP(AV79,'シフト記号表（勤務時間帯）'!$C$6:$U$35,19,FALSE))</f>
        <v/>
      </c>
      <c r="AW81" s="443"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3"/>
      <c r="BC81" s="130"/>
      <c r="BD81" s="130"/>
      <c r="BE81" s="130"/>
      <c r="BF81" s="142"/>
    </row>
    <row r="82" spans="2:58" ht="20.25" customHeight="1">
      <c r="B82" s="359">
        <f>B79+1</f>
        <v>21</v>
      </c>
      <c r="C82" s="34"/>
      <c r="D82" s="54"/>
      <c r="E82" s="64"/>
      <c r="F82" s="71"/>
      <c r="G82" s="71"/>
      <c r="H82" s="95"/>
      <c r="I82" s="103"/>
      <c r="J82" s="103"/>
      <c r="K82" s="108"/>
      <c r="L82" s="119"/>
      <c r="M82" s="129"/>
      <c r="N82" s="129"/>
      <c r="O82" s="141"/>
      <c r="P82" s="411" t="s">
        <v>69</v>
      </c>
      <c r="Q82" s="420"/>
      <c r="R82" s="428"/>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1"/>
      <c r="BC82" s="129"/>
      <c r="BD82" s="129"/>
      <c r="BE82" s="129"/>
      <c r="BF82" s="141"/>
    </row>
    <row r="83" spans="2:58" ht="20.25" customHeight="1">
      <c r="B83" s="359"/>
      <c r="C83" s="35"/>
      <c r="D83" s="55"/>
      <c r="E83" s="65"/>
      <c r="F83" s="69"/>
      <c r="G83" s="82"/>
      <c r="H83" s="94"/>
      <c r="I83" s="103"/>
      <c r="J83" s="103"/>
      <c r="K83" s="108"/>
      <c r="L83" s="118"/>
      <c r="M83" s="128"/>
      <c r="N83" s="128"/>
      <c r="O83" s="140"/>
      <c r="P83" s="409" t="s">
        <v>27</v>
      </c>
      <c r="Q83" s="418"/>
      <c r="R83" s="426"/>
      <c r="S83" s="437"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48" t="str">
        <f>IF(Y82="","",VLOOKUP(Y82,'シフト記号表（勤務時間帯）'!$C$6:$K$35,9,FALSE))</f>
        <v/>
      </c>
      <c r="Z83" s="437"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48" t="str">
        <f>IF(AF82="","",VLOOKUP(AF82,'シフト記号表（勤務時間帯）'!$C$6:$K$35,9,FALSE))</f>
        <v/>
      </c>
      <c r="AG83" s="437"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48" t="str">
        <f>IF(AM82="","",VLOOKUP(AM82,'シフト記号表（勤務時間帯）'!$C$6:$K$35,9,FALSE))</f>
        <v/>
      </c>
      <c r="AN83" s="437"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48" t="str">
        <f>IF(AT82="","",VLOOKUP(AT82,'シフト記号表（勤務時間帯）'!$C$6:$K$35,9,FALSE))</f>
        <v/>
      </c>
      <c r="AU83" s="437" t="str">
        <f>IF(AU82="","",VLOOKUP(AU82,'シフト記号表（勤務時間帯）'!$C$6:$K$35,9,FALSE))</f>
        <v/>
      </c>
      <c r="AV83" s="442" t="str">
        <f>IF(AV82="","",VLOOKUP(AV82,'シフト記号表（勤務時間帯）'!$C$6:$K$35,9,FALSE))</f>
        <v/>
      </c>
      <c r="AW83" s="442"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2"/>
      <c r="BC83" s="128"/>
      <c r="BD83" s="128"/>
      <c r="BE83" s="128"/>
      <c r="BF83" s="140"/>
    </row>
    <row r="84" spans="2:58" ht="20.25" customHeight="1">
      <c r="B84" s="359"/>
      <c r="C84" s="36"/>
      <c r="D84" s="56"/>
      <c r="E84" s="66"/>
      <c r="F84" s="533">
        <f>C82</f>
        <v>0</v>
      </c>
      <c r="G84" s="83"/>
      <c r="H84" s="94"/>
      <c r="I84" s="103"/>
      <c r="J84" s="103"/>
      <c r="K84" s="108"/>
      <c r="L84" s="120"/>
      <c r="M84" s="130"/>
      <c r="N84" s="130"/>
      <c r="O84" s="142"/>
      <c r="P84" s="410" t="s">
        <v>72</v>
      </c>
      <c r="Q84" s="419"/>
      <c r="R84" s="427"/>
      <c r="S84" s="438"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49" t="str">
        <f>IF(Y82="","",VLOOKUP(Y82,'シフト記号表（勤務時間帯）'!$C$6:$U$35,19,FALSE))</f>
        <v/>
      </c>
      <c r="Z84" s="438"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49" t="str">
        <f>IF(AF82="","",VLOOKUP(AF82,'シフト記号表（勤務時間帯）'!$C$6:$U$35,19,FALSE))</f>
        <v/>
      </c>
      <c r="AG84" s="438"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49" t="str">
        <f>IF(AM82="","",VLOOKUP(AM82,'シフト記号表（勤務時間帯）'!$C$6:$U$35,19,FALSE))</f>
        <v/>
      </c>
      <c r="AN84" s="438"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49" t="str">
        <f>IF(AT82="","",VLOOKUP(AT82,'シフト記号表（勤務時間帯）'!$C$6:$U$35,19,FALSE))</f>
        <v/>
      </c>
      <c r="AU84" s="438" t="str">
        <f>IF(AU82="","",VLOOKUP(AU82,'シフト記号表（勤務時間帯）'!$C$6:$U$35,19,FALSE))</f>
        <v/>
      </c>
      <c r="AV84" s="443" t="str">
        <f>IF(AV82="","",VLOOKUP(AV82,'シフト記号表（勤務時間帯）'!$C$6:$U$35,19,FALSE))</f>
        <v/>
      </c>
      <c r="AW84" s="443"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3"/>
      <c r="BC84" s="130"/>
      <c r="BD84" s="130"/>
      <c r="BE84" s="130"/>
      <c r="BF84" s="142"/>
    </row>
    <row r="85" spans="2:58" ht="20.25" customHeight="1">
      <c r="B85" s="359">
        <f>B82+1</f>
        <v>22</v>
      </c>
      <c r="C85" s="34"/>
      <c r="D85" s="54"/>
      <c r="E85" s="64"/>
      <c r="F85" s="71"/>
      <c r="G85" s="71"/>
      <c r="H85" s="95"/>
      <c r="I85" s="103"/>
      <c r="J85" s="103"/>
      <c r="K85" s="108"/>
      <c r="L85" s="119"/>
      <c r="M85" s="129"/>
      <c r="N85" s="129"/>
      <c r="O85" s="141"/>
      <c r="P85" s="411" t="s">
        <v>69</v>
      </c>
      <c r="Q85" s="420"/>
      <c r="R85" s="428"/>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1"/>
      <c r="BC85" s="129"/>
      <c r="BD85" s="129"/>
      <c r="BE85" s="129"/>
      <c r="BF85" s="141"/>
    </row>
    <row r="86" spans="2:58" ht="20.25" customHeight="1">
      <c r="B86" s="359"/>
      <c r="C86" s="35"/>
      <c r="D86" s="55"/>
      <c r="E86" s="65"/>
      <c r="F86" s="69"/>
      <c r="G86" s="82"/>
      <c r="H86" s="94"/>
      <c r="I86" s="103"/>
      <c r="J86" s="103"/>
      <c r="K86" s="108"/>
      <c r="L86" s="118"/>
      <c r="M86" s="128"/>
      <c r="N86" s="128"/>
      <c r="O86" s="140"/>
      <c r="P86" s="409" t="s">
        <v>27</v>
      </c>
      <c r="Q86" s="418"/>
      <c r="R86" s="426"/>
      <c r="S86" s="437"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48" t="str">
        <f>IF(Y85="","",VLOOKUP(Y85,'シフト記号表（勤務時間帯）'!$C$6:$K$35,9,FALSE))</f>
        <v/>
      </c>
      <c r="Z86" s="437"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48" t="str">
        <f>IF(AF85="","",VLOOKUP(AF85,'シフト記号表（勤務時間帯）'!$C$6:$K$35,9,FALSE))</f>
        <v/>
      </c>
      <c r="AG86" s="437"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48" t="str">
        <f>IF(AM85="","",VLOOKUP(AM85,'シフト記号表（勤務時間帯）'!$C$6:$K$35,9,FALSE))</f>
        <v/>
      </c>
      <c r="AN86" s="437"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48" t="str">
        <f>IF(AT85="","",VLOOKUP(AT85,'シフト記号表（勤務時間帯）'!$C$6:$K$35,9,FALSE))</f>
        <v/>
      </c>
      <c r="AU86" s="437" t="str">
        <f>IF(AU85="","",VLOOKUP(AU85,'シフト記号表（勤務時間帯）'!$C$6:$K$35,9,FALSE))</f>
        <v/>
      </c>
      <c r="AV86" s="442" t="str">
        <f>IF(AV85="","",VLOOKUP(AV85,'シフト記号表（勤務時間帯）'!$C$6:$K$35,9,FALSE))</f>
        <v/>
      </c>
      <c r="AW86" s="442"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2"/>
      <c r="BC86" s="128"/>
      <c r="BD86" s="128"/>
      <c r="BE86" s="128"/>
      <c r="BF86" s="140"/>
    </row>
    <row r="87" spans="2:58" ht="20.25" customHeight="1">
      <c r="B87" s="359"/>
      <c r="C87" s="36"/>
      <c r="D87" s="56"/>
      <c r="E87" s="66"/>
      <c r="F87" s="533">
        <f>C85</f>
        <v>0</v>
      </c>
      <c r="G87" s="83"/>
      <c r="H87" s="94"/>
      <c r="I87" s="103"/>
      <c r="J87" s="103"/>
      <c r="K87" s="108"/>
      <c r="L87" s="120"/>
      <c r="M87" s="130"/>
      <c r="N87" s="130"/>
      <c r="O87" s="142"/>
      <c r="P87" s="410" t="s">
        <v>72</v>
      </c>
      <c r="Q87" s="419"/>
      <c r="R87" s="427"/>
      <c r="S87" s="438"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49" t="str">
        <f>IF(Y85="","",VLOOKUP(Y85,'シフト記号表（勤務時間帯）'!$C$6:$U$35,19,FALSE))</f>
        <v/>
      </c>
      <c r="Z87" s="438"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49" t="str">
        <f>IF(AF85="","",VLOOKUP(AF85,'シフト記号表（勤務時間帯）'!$C$6:$U$35,19,FALSE))</f>
        <v/>
      </c>
      <c r="AG87" s="438"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49" t="str">
        <f>IF(AM85="","",VLOOKUP(AM85,'シフト記号表（勤務時間帯）'!$C$6:$U$35,19,FALSE))</f>
        <v/>
      </c>
      <c r="AN87" s="438"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49" t="str">
        <f>IF(AT85="","",VLOOKUP(AT85,'シフト記号表（勤務時間帯）'!$C$6:$U$35,19,FALSE))</f>
        <v/>
      </c>
      <c r="AU87" s="438" t="str">
        <f>IF(AU85="","",VLOOKUP(AU85,'シフト記号表（勤務時間帯）'!$C$6:$U$35,19,FALSE))</f>
        <v/>
      </c>
      <c r="AV87" s="443" t="str">
        <f>IF(AV85="","",VLOOKUP(AV85,'シフト記号表（勤務時間帯）'!$C$6:$U$35,19,FALSE))</f>
        <v/>
      </c>
      <c r="AW87" s="443"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3"/>
      <c r="BC87" s="130"/>
      <c r="BD87" s="130"/>
      <c r="BE87" s="130"/>
      <c r="BF87" s="142"/>
    </row>
    <row r="88" spans="2:58" ht="20.25" customHeight="1">
      <c r="B88" s="359">
        <f>B85+1</f>
        <v>23</v>
      </c>
      <c r="C88" s="34"/>
      <c r="D88" s="54"/>
      <c r="E88" s="64"/>
      <c r="F88" s="71"/>
      <c r="G88" s="71"/>
      <c r="H88" s="95"/>
      <c r="I88" s="103"/>
      <c r="J88" s="103"/>
      <c r="K88" s="108"/>
      <c r="L88" s="119"/>
      <c r="M88" s="129"/>
      <c r="N88" s="129"/>
      <c r="O88" s="141"/>
      <c r="P88" s="411" t="s">
        <v>69</v>
      </c>
      <c r="Q88" s="420"/>
      <c r="R88" s="428"/>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1"/>
      <c r="BC88" s="129"/>
      <c r="BD88" s="129"/>
      <c r="BE88" s="129"/>
      <c r="BF88" s="141"/>
    </row>
    <row r="89" spans="2:58" ht="20.25" customHeight="1">
      <c r="B89" s="359"/>
      <c r="C89" s="35"/>
      <c r="D89" s="55"/>
      <c r="E89" s="65"/>
      <c r="F89" s="69"/>
      <c r="G89" s="82"/>
      <c r="H89" s="94"/>
      <c r="I89" s="103"/>
      <c r="J89" s="103"/>
      <c r="K89" s="108"/>
      <c r="L89" s="118"/>
      <c r="M89" s="128"/>
      <c r="N89" s="128"/>
      <c r="O89" s="140"/>
      <c r="P89" s="409" t="s">
        <v>27</v>
      </c>
      <c r="Q89" s="418"/>
      <c r="R89" s="426"/>
      <c r="S89" s="437"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48" t="str">
        <f>IF(Y88="","",VLOOKUP(Y88,'シフト記号表（勤務時間帯）'!$C$6:$K$35,9,FALSE))</f>
        <v/>
      </c>
      <c r="Z89" s="437"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48" t="str">
        <f>IF(AF88="","",VLOOKUP(AF88,'シフト記号表（勤務時間帯）'!$C$6:$K$35,9,FALSE))</f>
        <v/>
      </c>
      <c r="AG89" s="437"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48" t="str">
        <f>IF(AM88="","",VLOOKUP(AM88,'シフト記号表（勤務時間帯）'!$C$6:$K$35,9,FALSE))</f>
        <v/>
      </c>
      <c r="AN89" s="437"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48" t="str">
        <f>IF(AT88="","",VLOOKUP(AT88,'シフト記号表（勤務時間帯）'!$C$6:$K$35,9,FALSE))</f>
        <v/>
      </c>
      <c r="AU89" s="437" t="str">
        <f>IF(AU88="","",VLOOKUP(AU88,'シフト記号表（勤務時間帯）'!$C$6:$K$35,9,FALSE))</f>
        <v/>
      </c>
      <c r="AV89" s="442" t="str">
        <f>IF(AV88="","",VLOOKUP(AV88,'シフト記号表（勤務時間帯）'!$C$6:$K$35,9,FALSE))</f>
        <v/>
      </c>
      <c r="AW89" s="442"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2"/>
      <c r="BC89" s="128"/>
      <c r="BD89" s="128"/>
      <c r="BE89" s="128"/>
      <c r="BF89" s="140"/>
    </row>
    <row r="90" spans="2:58" ht="20.25" customHeight="1">
      <c r="B90" s="359"/>
      <c r="C90" s="36"/>
      <c r="D90" s="56"/>
      <c r="E90" s="66"/>
      <c r="F90" s="533">
        <f>C88</f>
        <v>0</v>
      </c>
      <c r="G90" s="83"/>
      <c r="H90" s="94"/>
      <c r="I90" s="103"/>
      <c r="J90" s="103"/>
      <c r="K90" s="108"/>
      <c r="L90" s="120"/>
      <c r="M90" s="130"/>
      <c r="N90" s="130"/>
      <c r="O90" s="142"/>
      <c r="P90" s="410" t="s">
        <v>72</v>
      </c>
      <c r="Q90" s="419"/>
      <c r="R90" s="427"/>
      <c r="S90" s="438"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49" t="str">
        <f>IF(Y88="","",VLOOKUP(Y88,'シフト記号表（勤務時間帯）'!$C$6:$U$35,19,FALSE))</f>
        <v/>
      </c>
      <c r="Z90" s="438"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49" t="str">
        <f>IF(AF88="","",VLOOKUP(AF88,'シフト記号表（勤務時間帯）'!$C$6:$U$35,19,FALSE))</f>
        <v/>
      </c>
      <c r="AG90" s="438"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49" t="str">
        <f>IF(AM88="","",VLOOKUP(AM88,'シフト記号表（勤務時間帯）'!$C$6:$U$35,19,FALSE))</f>
        <v/>
      </c>
      <c r="AN90" s="438"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49" t="str">
        <f>IF(AT88="","",VLOOKUP(AT88,'シフト記号表（勤務時間帯）'!$C$6:$U$35,19,FALSE))</f>
        <v/>
      </c>
      <c r="AU90" s="438" t="str">
        <f>IF(AU88="","",VLOOKUP(AU88,'シフト記号表（勤務時間帯）'!$C$6:$U$35,19,FALSE))</f>
        <v/>
      </c>
      <c r="AV90" s="443" t="str">
        <f>IF(AV88="","",VLOOKUP(AV88,'シフト記号表（勤務時間帯）'!$C$6:$U$35,19,FALSE))</f>
        <v/>
      </c>
      <c r="AW90" s="443"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3"/>
      <c r="BC90" s="130"/>
      <c r="BD90" s="130"/>
      <c r="BE90" s="130"/>
      <c r="BF90" s="142"/>
    </row>
    <row r="91" spans="2:58" ht="20.25" customHeight="1">
      <c r="B91" s="359">
        <f>B88+1</f>
        <v>24</v>
      </c>
      <c r="C91" s="34"/>
      <c r="D91" s="54"/>
      <c r="E91" s="64"/>
      <c r="F91" s="71"/>
      <c r="G91" s="71"/>
      <c r="H91" s="95"/>
      <c r="I91" s="103"/>
      <c r="J91" s="103"/>
      <c r="K91" s="108"/>
      <c r="L91" s="119"/>
      <c r="M91" s="129"/>
      <c r="N91" s="129"/>
      <c r="O91" s="141"/>
      <c r="P91" s="411" t="s">
        <v>69</v>
      </c>
      <c r="Q91" s="420"/>
      <c r="R91" s="428"/>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1"/>
      <c r="BC91" s="129"/>
      <c r="BD91" s="129"/>
      <c r="BE91" s="129"/>
      <c r="BF91" s="141"/>
    </row>
    <row r="92" spans="2:58" ht="20.25" customHeight="1">
      <c r="B92" s="359"/>
      <c r="C92" s="35"/>
      <c r="D92" s="55"/>
      <c r="E92" s="65"/>
      <c r="F92" s="69"/>
      <c r="G92" s="82"/>
      <c r="H92" s="94"/>
      <c r="I92" s="103"/>
      <c r="J92" s="103"/>
      <c r="K92" s="108"/>
      <c r="L92" s="118"/>
      <c r="M92" s="128"/>
      <c r="N92" s="128"/>
      <c r="O92" s="140"/>
      <c r="P92" s="409" t="s">
        <v>27</v>
      </c>
      <c r="Q92" s="418"/>
      <c r="R92" s="426"/>
      <c r="S92" s="437"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48" t="str">
        <f>IF(Y91="","",VLOOKUP(Y91,'シフト記号表（勤務時間帯）'!$C$6:$K$35,9,FALSE))</f>
        <v/>
      </c>
      <c r="Z92" s="437"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48" t="str">
        <f>IF(AF91="","",VLOOKUP(AF91,'シフト記号表（勤務時間帯）'!$C$6:$K$35,9,FALSE))</f>
        <v/>
      </c>
      <c r="AG92" s="437"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48" t="str">
        <f>IF(AM91="","",VLOOKUP(AM91,'シフト記号表（勤務時間帯）'!$C$6:$K$35,9,FALSE))</f>
        <v/>
      </c>
      <c r="AN92" s="437"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48" t="str">
        <f>IF(AT91="","",VLOOKUP(AT91,'シフト記号表（勤務時間帯）'!$C$6:$K$35,9,FALSE))</f>
        <v/>
      </c>
      <c r="AU92" s="437" t="str">
        <f>IF(AU91="","",VLOOKUP(AU91,'シフト記号表（勤務時間帯）'!$C$6:$K$35,9,FALSE))</f>
        <v/>
      </c>
      <c r="AV92" s="442" t="str">
        <f>IF(AV91="","",VLOOKUP(AV91,'シフト記号表（勤務時間帯）'!$C$6:$K$35,9,FALSE))</f>
        <v/>
      </c>
      <c r="AW92" s="442"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2"/>
      <c r="BC92" s="128"/>
      <c r="BD92" s="128"/>
      <c r="BE92" s="128"/>
      <c r="BF92" s="140"/>
    </row>
    <row r="93" spans="2:58" ht="20.25" customHeight="1">
      <c r="B93" s="359"/>
      <c r="C93" s="36"/>
      <c r="D93" s="56"/>
      <c r="E93" s="66"/>
      <c r="F93" s="533">
        <f>C91</f>
        <v>0</v>
      </c>
      <c r="G93" s="83"/>
      <c r="H93" s="94"/>
      <c r="I93" s="103"/>
      <c r="J93" s="103"/>
      <c r="K93" s="108"/>
      <c r="L93" s="120"/>
      <c r="M93" s="130"/>
      <c r="N93" s="130"/>
      <c r="O93" s="142"/>
      <c r="P93" s="410" t="s">
        <v>72</v>
      </c>
      <c r="Q93" s="419"/>
      <c r="R93" s="427"/>
      <c r="S93" s="438"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49" t="str">
        <f>IF(Y91="","",VLOOKUP(Y91,'シフト記号表（勤務時間帯）'!$C$6:$U$35,19,FALSE))</f>
        <v/>
      </c>
      <c r="Z93" s="438"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49" t="str">
        <f>IF(AF91="","",VLOOKUP(AF91,'シフト記号表（勤務時間帯）'!$C$6:$U$35,19,FALSE))</f>
        <v/>
      </c>
      <c r="AG93" s="438"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49" t="str">
        <f>IF(AM91="","",VLOOKUP(AM91,'シフト記号表（勤務時間帯）'!$C$6:$U$35,19,FALSE))</f>
        <v/>
      </c>
      <c r="AN93" s="438"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49" t="str">
        <f>IF(AT91="","",VLOOKUP(AT91,'シフト記号表（勤務時間帯）'!$C$6:$U$35,19,FALSE))</f>
        <v/>
      </c>
      <c r="AU93" s="438" t="str">
        <f>IF(AU91="","",VLOOKUP(AU91,'シフト記号表（勤務時間帯）'!$C$6:$U$35,19,FALSE))</f>
        <v/>
      </c>
      <c r="AV93" s="443" t="str">
        <f>IF(AV91="","",VLOOKUP(AV91,'シフト記号表（勤務時間帯）'!$C$6:$U$35,19,FALSE))</f>
        <v/>
      </c>
      <c r="AW93" s="443"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3"/>
      <c r="BC93" s="130"/>
      <c r="BD93" s="130"/>
      <c r="BE93" s="130"/>
      <c r="BF93" s="142"/>
    </row>
    <row r="94" spans="2:58" ht="20.25" customHeight="1">
      <c r="B94" s="359">
        <f>B91+1</f>
        <v>25</v>
      </c>
      <c r="C94" s="34"/>
      <c r="D94" s="54"/>
      <c r="E94" s="64"/>
      <c r="F94" s="71"/>
      <c r="G94" s="71"/>
      <c r="H94" s="95"/>
      <c r="I94" s="103"/>
      <c r="J94" s="103"/>
      <c r="K94" s="108"/>
      <c r="L94" s="119"/>
      <c r="M94" s="129"/>
      <c r="N94" s="129"/>
      <c r="O94" s="141"/>
      <c r="P94" s="411" t="s">
        <v>69</v>
      </c>
      <c r="Q94" s="420"/>
      <c r="R94" s="428"/>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1"/>
      <c r="BC94" s="129"/>
      <c r="BD94" s="129"/>
      <c r="BE94" s="129"/>
      <c r="BF94" s="141"/>
    </row>
    <row r="95" spans="2:58" ht="20.25" customHeight="1">
      <c r="B95" s="359"/>
      <c r="C95" s="35"/>
      <c r="D95" s="55"/>
      <c r="E95" s="65"/>
      <c r="F95" s="69"/>
      <c r="G95" s="82"/>
      <c r="H95" s="94"/>
      <c r="I95" s="103"/>
      <c r="J95" s="103"/>
      <c r="K95" s="108"/>
      <c r="L95" s="118"/>
      <c r="M95" s="128"/>
      <c r="N95" s="128"/>
      <c r="O95" s="140"/>
      <c r="P95" s="409" t="s">
        <v>27</v>
      </c>
      <c r="Q95" s="418"/>
      <c r="R95" s="426"/>
      <c r="S95" s="437"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48" t="str">
        <f>IF(Y94="","",VLOOKUP(Y94,'シフト記号表（勤務時間帯）'!$C$6:$K$35,9,FALSE))</f>
        <v/>
      </c>
      <c r="Z95" s="437"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48" t="str">
        <f>IF(AF94="","",VLOOKUP(AF94,'シフト記号表（勤務時間帯）'!$C$6:$K$35,9,FALSE))</f>
        <v/>
      </c>
      <c r="AG95" s="437"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48" t="str">
        <f>IF(AM94="","",VLOOKUP(AM94,'シフト記号表（勤務時間帯）'!$C$6:$K$35,9,FALSE))</f>
        <v/>
      </c>
      <c r="AN95" s="437"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48" t="str">
        <f>IF(AT94="","",VLOOKUP(AT94,'シフト記号表（勤務時間帯）'!$C$6:$K$35,9,FALSE))</f>
        <v/>
      </c>
      <c r="AU95" s="437" t="str">
        <f>IF(AU94="","",VLOOKUP(AU94,'シフト記号表（勤務時間帯）'!$C$6:$K$35,9,FALSE))</f>
        <v/>
      </c>
      <c r="AV95" s="442" t="str">
        <f>IF(AV94="","",VLOOKUP(AV94,'シフト記号表（勤務時間帯）'!$C$6:$K$35,9,FALSE))</f>
        <v/>
      </c>
      <c r="AW95" s="442"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2"/>
      <c r="BC95" s="128"/>
      <c r="BD95" s="128"/>
      <c r="BE95" s="128"/>
      <c r="BF95" s="140"/>
    </row>
    <row r="96" spans="2:58" ht="20.25" customHeight="1">
      <c r="B96" s="359"/>
      <c r="C96" s="36"/>
      <c r="D96" s="56"/>
      <c r="E96" s="66"/>
      <c r="F96" s="533">
        <f>C94</f>
        <v>0</v>
      </c>
      <c r="G96" s="83"/>
      <c r="H96" s="94"/>
      <c r="I96" s="103"/>
      <c r="J96" s="103"/>
      <c r="K96" s="108"/>
      <c r="L96" s="120"/>
      <c r="M96" s="130"/>
      <c r="N96" s="130"/>
      <c r="O96" s="142"/>
      <c r="P96" s="410" t="s">
        <v>72</v>
      </c>
      <c r="Q96" s="419"/>
      <c r="R96" s="427"/>
      <c r="S96" s="438"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49" t="str">
        <f>IF(Y94="","",VLOOKUP(Y94,'シフト記号表（勤務時間帯）'!$C$6:$U$35,19,FALSE))</f>
        <v/>
      </c>
      <c r="Z96" s="438"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49" t="str">
        <f>IF(AF94="","",VLOOKUP(AF94,'シフト記号表（勤務時間帯）'!$C$6:$U$35,19,FALSE))</f>
        <v/>
      </c>
      <c r="AG96" s="438"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49" t="str">
        <f>IF(AM94="","",VLOOKUP(AM94,'シフト記号表（勤務時間帯）'!$C$6:$U$35,19,FALSE))</f>
        <v/>
      </c>
      <c r="AN96" s="438"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49" t="str">
        <f>IF(AT94="","",VLOOKUP(AT94,'シフト記号表（勤務時間帯）'!$C$6:$U$35,19,FALSE))</f>
        <v/>
      </c>
      <c r="AU96" s="438" t="str">
        <f>IF(AU94="","",VLOOKUP(AU94,'シフト記号表（勤務時間帯）'!$C$6:$U$35,19,FALSE))</f>
        <v/>
      </c>
      <c r="AV96" s="443" t="str">
        <f>IF(AV94="","",VLOOKUP(AV94,'シフト記号表（勤務時間帯）'!$C$6:$U$35,19,FALSE))</f>
        <v/>
      </c>
      <c r="AW96" s="443"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3"/>
      <c r="BC96" s="130"/>
      <c r="BD96" s="130"/>
      <c r="BE96" s="130"/>
      <c r="BF96" s="142"/>
    </row>
    <row r="97" spans="2:58" ht="20.25" customHeight="1">
      <c r="B97" s="359">
        <f>B94+1</f>
        <v>26</v>
      </c>
      <c r="C97" s="34"/>
      <c r="D97" s="54"/>
      <c r="E97" s="64"/>
      <c r="F97" s="71"/>
      <c r="G97" s="71"/>
      <c r="H97" s="95"/>
      <c r="I97" s="103"/>
      <c r="J97" s="103"/>
      <c r="K97" s="108"/>
      <c r="L97" s="119"/>
      <c r="M97" s="129"/>
      <c r="N97" s="129"/>
      <c r="O97" s="141"/>
      <c r="P97" s="411" t="s">
        <v>69</v>
      </c>
      <c r="Q97" s="420"/>
      <c r="R97" s="428"/>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1"/>
      <c r="BC97" s="129"/>
      <c r="BD97" s="129"/>
      <c r="BE97" s="129"/>
      <c r="BF97" s="141"/>
    </row>
    <row r="98" spans="2:58" ht="20.25" customHeight="1">
      <c r="B98" s="359"/>
      <c r="C98" s="35"/>
      <c r="D98" s="55"/>
      <c r="E98" s="65"/>
      <c r="F98" s="69"/>
      <c r="G98" s="82"/>
      <c r="H98" s="94"/>
      <c r="I98" s="103"/>
      <c r="J98" s="103"/>
      <c r="K98" s="108"/>
      <c r="L98" s="118"/>
      <c r="M98" s="128"/>
      <c r="N98" s="128"/>
      <c r="O98" s="140"/>
      <c r="P98" s="409" t="s">
        <v>27</v>
      </c>
      <c r="Q98" s="418"/>
      <c r="R98" s="426"/>
      <c r="S98" s="437"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48" t="str">
        <f>IF(Y97="","",VLOOKUP(Y97,'シフト記号表（勤務時間帯）'!$C$6:$K$35,9,FALSE))</f>
        <v/>
      </c>
      <c r="Z98" s="437"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48" t="str">
        <f>IF(AF97="","",VLOOKUP(AF97,'シフト記号表（勤務時間帯）'!$C$6:$K$35,9,FALSE))</f>
        <v/>
      </c>
      <c r="AG98" s="437"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48" t="str">
        <f>IF(AM97="","",VLOOKUP(AM97,'シフト記号表（勤務時間帯）'!$C$6:$K$35,9,FALSE))</f>
        <v/>
      </c>
      <c r="AN98" s="437"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48" t="str">
        <f>IF(AT97="","",VLOOKUP(AT97,'シフト記号表（勤務時間帯）'!$C$6:$K$35,9,FALSE))</f>
        <v/>
      </c>
      <c r="AU98" s="437" t="str">
        <f>IF(AU97="","",VLOOKUP(AU97,'シフト記号表（勤務時間帯）'!$C$6:$K$35,9,FALSE))</f>
        <v/>
      </c>
      <c r="AV98" s="442" t="str">
        <f>IF(AV97="","",VLOOKUP(AV97,'シフト記号表（勤務時間帯）'!$C$6:$K$35,9,FALSE))</f>
        <v/>
      </c>
      <c r="AW98" s="442"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2"/>
      <c r="BC98" s="128"/>
      <c r="BD98" s="128"/>
      <c r="BE98" s="128"/>
      <c r="BF98" s="140"/>
    </row>
    <row r="99" spans="2:58" ht="20.25" customHeight="1">
      <c r="B99" s="359"/>
      <c r="C99" s="36"/>
      <c r="D99" s="56"/>
      <c r="E99" s="66"/>
      <c r="F99" s="533">
        <f>C97</f>
        <v>0</v>
      </c>
      <c r="G99" s="83"/>
      <c r="H99" s="94"/>
      <c r="I99" s="103"/>
      <c r="J99" s="103"/>
      <c r="K99" s="108"/>
      <c r="L99" s="120"/>
      <c r="M99" s="130"/>
      <c r="N99" s="130"/>
      <c r="O99" s="142"/>
      <c r="P99" s="410" t="s">
        <v>72</v>
      </c>
      <c r="Q99" s="419"/>
      <c r="R99" s="427"/>
      <c r="S99" s="438"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49" t="str">
        <f>IF(Y97="","",VLOOKUP(Y97,'シフト記号表（勤務時間帯）'!$C$6:$U$35,19,FALSE))</f>
        <v/>
      </c>
      <c r="Z99" s="438"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49" t="str">
        <f>IF(AF97="","",VLOOKUP(AF97,'シフト記号表（勤務時間帯）'!$C$6:$U$35,19,FALSE))</f>
        <v/>
      </c>
      <c r="AG99" s="438"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49" t="str">
        <f>IF(AM97="","",VLOOKUP(AM97,'シフト記号表（勤務時間帯）'!$C$6:$U$35,19,FALSE))</f>
        <v/>
      </c>
      <c r="AN99" s="438"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49" t="str">
        <f>IF(AT97="","",VLOOKUP(AT97,'シフト記号表（勤務時間帯）'!$C$6:$U$35,19,FALSE))</f>
        <v/>
      </c>
      <c r="AU99" s="438" t="str">
        <f>IF(AU97="","",VLOOKUP(AU97,'シフト記号表（勤務時間帯）'!$C$6:$U$35,19,FALSE))</f>
        <v/>
      </c>
      <c r="AV99" s="443" t="str">
        <f>IF(AV97="","",VLOOKUP(AV97,'シフト記号表（勤務時間帯）'!$C$6:$U$35,19,FALSE))</f>
        <v/>
      </c>
      <c r="AW99" s="443"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3"/>
      <c r="BC99" s="130"/>
      <c r="BD99" s="130"/>
      <c r="BE99" s="130"/>
      <c r="BF99" s="142"/>
    </row>
    <row r="100" spans="2:58" ht="20.25" customHeight="1">
      <c r="B100" s="359">
        <f>B97+1</f>
        <v>27</v>
      </c>
      <c r="C100" s="34"/>
      <c r="D100" s="54"/>
      <c r="E100" s="64"/>
      <c r="F100" s="71"/>
      <c r="G100" s="71"/>
      <c r="H100" s="95"/>
      <c r="I100" s="103"/>
      <c r="J100" s="103"/>
      <c r="K100" s="108"/>
      <c r="L100" s="119"/>
      <c r="M100" s="129"/>
      <c r="N100" s="129"/>
      <c r="O100" s="141"/>
      <c r="P100" s="411" t="s">
        <v>69</v>
      </c>
      <c r="Q100" s="420"/>
      <c r="R100" s="428"/>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1"/>
      <c r="BC100" s="129"/>
      <c r="BD100" s="129"/>
      <c r="BE100" s="129"/>
      <c r="BF100" s="141"/>
    </row>
    <row r="101" spans="2:58" ht="20.25" customHeight="1">
      <c r="B101" s="359"/>
      <c r="C101" s="35"/>
      <c r="D101" s="55"/>
      <c r="E101" s="65"/>
      <c r="F101" s="69"/>
      <c r="G101" s="82"/>
      <c r="H101" s="94"/>
      <c r="I101" s="103"/>
      <c r="J101" s="103"/>
      <c r="K101" s="108"/>
      <c r="L101" s="118"/>
      <c r="M101" s="128"/>
      <c r="N101" s="128"/>
      <c r="O101" s="140"/>
      <c r="P101" s="409" t="s">
        <v>27</v>
      </c>
      <c r="Q101" s="418"/>
      <c r="R101" s="426"/>
      <c r="S101" s="437"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48" t="str">
        <f>IF(Y100="","",VLOOKUP(Y100,'シフト記号表（勤務時間帯）'!$C$6:$K$35,9,FALSE))</f>
        <v/>
      </c>
      <c r="Z101" s="437"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48" t="str">
        <f>IF(AF100="","",VLOOKUP(AF100,'シフト記号表（勤務時間帯）'!$C$6:$K$35,9,FALSE))</f>
        <v/>
      </c>
      <c r="AG101" s="437"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48" t="str">
        <f>IF(AM100="","",VLOOKUP(AM100,'シフト記号表（勤務時間帯）'!$C$6:$K$35,9,FALSE))</f>
        <v/>
      </c>
      <c r="AN101" s="437"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48" t="str">
        <f>IF(AT100="","",VLOOKUP(AT100,'シフト記号表（勤務時間帯）'!$C$6:$K$35,9,FALSE))</f>
        <v/>
      </c>
      <c r="AU101" s="437" t="str">
        <f>IF(AU100="","",VLOOKUP(AU100,'シフト記号表（勤務時間帯）'!$C$6:$K$35,9,FALSE))</f>
        <v/>
      </c>
      <c r="AV101" s="442" t="str">
        <f>IF(AV100="","",VLOOKUP(AV100,'シフト記号表（勤務時間帯）'!$C$6:$K$35,9,FALSE))</f>
        <v/>
      </c>
      <c r="AW101" s="442"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2"/>
      <c r="BC101" s="128"/>
      <c r="BD101" s="128"/>
      <c r="BE101" s="128"/>
      <c r="BF101" s="140"/>
    </row>
    <row r="102" spans="2:58" ht="20.25" customHeight="1">
      <c r="B102" s="359"/>
      <c r="C102" s="36"/>
      <c r="D102" s="56"/>
      <c r="E102" s="66"/>
      <c r="F102" s="533">
        <f>C100</f>
        <v>0</v>
      </c>
      <c r="G102" s="83"/>
      <c r="H102" s="94"/>
      <c r="I102" s="103"/>
      <c r="J102" s="103"/>
      <c r="K102" s="108"/>
      <c r="L102" s="120"/>
      <c r="M102" s="130"/>
      <c r="N102" s="130"/>
      <c r="O102" s="142"/>
      <c r="P102" s="410" t="s">
        <v>72</v>
      </c>
      <c r="Q102" s="419"/>
      <c r="R102" s="427"/>
      <c r="S102" s="438"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49" t="str">
        <f>IF(Y100="","",VLOOKUP(Y100,'シフト記号表（勤務時間帯）'!$C$6:$U$35,19,FALSE))</f>
        <v/>
      </c>
      <c r="Z102" s="438"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49" t="str">
        <f>IF(AF100="","",VLOOKUP(AF100,'シフト記号表（勤務時間帯）'!$C$6:$U$35,19,FALSE))</f>
        <v/>
      </c>
      <c r="AG102" s="438"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49" t="str">
        <f>IF(AM100="","",VLOOKUP(AM100,'シフト記号表（勤務時間帯）'!$C$6:$U$35,19,FALSE))</f>
        <v/>
      </c>
      <c r="AN102" s="438"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49" t="str">
        <f>IF(AT100="","",VLOOKUP(AT100,'シフト記号表（勤務時間帯）'!$C$6:$U$35,19,FALSE))</f>
        <v/>
      </c>
      <c r="AU102" s="438" t="str">
        <f>IF(AU100="","",VLOOKUP(AU100,'シフト記号表（勤務時間帯）'!$C$6:$U$35,19,FALSE))</f>
        <v/>
      </c>
      <c r="AV102" s="443" t="str">
        <f>IF(AV100="","",VLOOKUP(AV100,'シフト記号表（勤務時間帯）'!$C$6:$U$35,19,FALSE))</f>
        <v/>
      </c>
      <c r="AW102" s="443"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3"/>
      <c r="BC102" s="130"/>
      <c r="BD102" s="130"/>
      <c r="BE102" s="130"/>
      <c r="BF102" s="142"/>
    </row>
    <row r="103" spans="2:58" ht="20.25" customHeight="1">
      <c r="B103" s="359">
        <f>B100+1</f>
        <v>28</v>
      </c>
      <c r="C103" s="34"/>
      <c r="D103" s="54"/>
      <c r="E103" s="64"/>
      <c r="F103" s="71"/>
      <c r="G103" s="71"/>
      <c r="H103" s="95"/>
      <c r="I103" s="103"/>
      <c r="J103" s="103"/>
      <c r="K103" s="108"/>
      <c r="L103" s="119"/>
      <c r="M103" s="129"/>
      <c r="N103" s="129"/>
      <c r="O103" s="141"/>
      <c r="P103" s="411" t="s">
        <v>69</v>
      </c>
      <c r="Q103" s="420"/>
      <c r="R103" s="428"/>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1"/>
      <c r="BC103" s="129"/>
      <c r="BD103" s="129"/>
      <c r="BE103" s="129"/>
      <c r="BF103" s="141"/>
    </row>
    <row r="104" spans="2:58" ht="20.25" customHeight="1">
      <c r="B104" s="359"/>
      <c r="C104" s="35"/>
      <c r="D104" s="55"/>
      <c r="E104" s="65"/>
      <c r="F104" s="69"/>
      <c r="G104" s="82"/>
      <c r="H104" s="94"/>
      <c r="I104" s="103"/>
      <c r="J104" s="103"/>
      <c r="K104" s="108"/>
      <c r="L104" s="118"/>
      <c r="M104" s="128"/>
      <c r="N104" s="128"/>
      <c r="O104" s="140"/>
      <c r="P104" s="409" t="s">
        <v>27</v>
      </c>
      <c r="Q104" s="418"/>
      <c r="R104" s="426"/>
      <c r="S104" s="437"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48" t="str">
        <f>IF(Y103="","",VLOOKUP(Y103,'シフト記号表（勤務時間帯）'!$C$6:$K$35,9,FALSE))</f>
        <v/>
      </c>
      <c r="Z104" s="437"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48" t="str">
        <f>IF(AF103="","",VLOOKUP(AF103,'シフト記号表（勤務時間帯）'!$C$6:$K$35,9,FALSE))</f>
        <v/>
      </c>
      <c r="AG104" s="437"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48" t="str">
        <f>IF(AM103="","",VLOOKUP(AM103,'シフト記号表（勤務時間帯）'!$C$6:$K$35,9,FALSE))</f>
        <v/>
      </c>
      <c r="AN104" s="437"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48" t="str">
        <f>IF(AT103="","",VLOOKUP(AT103,'シフト記号表（勤務時間帯）'!$C$6:$K$35,9,FALSE))</f>
        <v/>
      </c>
      <c r="AU104" s="437" t="str">
        <f>IF(AU103="","",VLOOKUP(AU103,'シフト記号表（勤務時間帯）'!$C$6:$K$35,9,FALSE))</f>
        <v/>
      </c>
      <c r="AV104" s="442" t="str">
        <f>IF(AV103="","",VLOOKUP(AV103,'シフト記号表（勤務時間帯）'!$C$6:$K$35,9,FALSE))</f>
        <v/>
      </c>
      <c r="AW104" s="442"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2"/>
      <c r="BC104" s="128"/>
      <c r="BD104" s="128"/>
      <c r="BE104" s="128"/>
      <c r="BF104" s="140"/>
    </row>
    <row r="105" spans="2:58" ht="20.25" customHeight="1">
      <c r="B105" s="359"/>
      <c r="C105" s="36"/>
      <c r="D105" s="56"/>
      <c r="E105" s="66"/>
      <c r="F105" s="533">
        <f>C103</f>
        <v>0</v>
      </c>
      <c r="G105" s="83"/>
      <c r="H105" s="94"/>
      <c r="I105" s="103"/>
      <c r="J105" s="103"/>
      <c r="K105" s="108"/>
      <c r="L105" s="120"/>
      <c r="M105" s="130"/>
      <c r="N105" s="130"/>
      <c r="O105" s="142"/>
      <c r="P105" s="410" t="s">
        <v>72</v>
      </c>
      <c r="Q105" s="419"/>
      <c r="R105" s="427"/>
      <c r="S105" s="438"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49" t="str">
        <f>IF(Y103="","",VLOOKUP(Y103,'シフト記号表（勤務時間帯）'!$C$6:$U$35,19,FALSE))</f>
        <v/>
      </c>
      <c r="Z105" s="438"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49" t="str">
        <f>IF(AF103="","",VLOOKUP(AF103,'シフト記号表（勤務時間帯）'!$C$6:$U$35,19,FALSE))</f>
        <v/>
      </c>
      <c r="AG105" s="438"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49" t="str">
        <f>IF(AM103="","",VLOOKUP(AM103,'シフト記号表（勤務時間帯）'!$C$6:$U$35,19,FALSE))</f>
        <v/>
      </c>
      <c r="AN105" s="438"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49" t="str">
        <f>IF(AT103="","",VLOOKUP(AT103,'シフト記号表（勤務時間帯）'!$C$6:$U$35,19,FALSE))</f>
        <v/>
      </c>
      <c r="AU105" s="438" t="str">
        <f>IF(AU103="","",VLOOKUP(AU103,'シフト記号表（勤務時間帯）'!$C$6:$U$35,19,FALSE))</f>
        <v/>
      </c>
      <c r="AV105" s="443" t="str">
        <f>IF(AV103="","",VLOOKUP(AV103,'シフト記号表（勤務時間帯）'!$C$6:$U$35,19,FALSE))</f>
        <v/>
      </c>
      <c r="AW105" s="443"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3"/>
      <c r="BC105" s="130"/>
      <c r="BD105" s="130"/>
      <c r="BE105" s="130"/>
      <c r="BF105" s="142"/>
    </row>
    <row r="106" spans="2:58" ht="20.25" customHeight="1">
      <c r="B106" s="359">
        <f>B103+1</f>
        <v>29</v>
      </c>
      <c r="C106" s="34"/>
      <c r="D106" s="54"/>
      <c r="E106" s="64"/>
      <c r="F106" s="71"/>
      <c r="G106" s="71"/>
      <c r="H106" s="95"/>
      <c r="I106" s="103"/>
      <c r="J106" s="103"/>
      <c r="K106" s="108"/>
      <c r="L106" s="119"/>
      <c r="M106" s="129"/>
      <c r="N106" s="129"/>
      <c r="O106" s="141"/>
      <c r="P106" s="411" t="s">
        <v>69</v>
      </c>
      <c r="Q106" s="420"/>
      <c r="R106" s="428"/>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1"/>
      <c r="BC106" s="129"/>
      <c r="BD106" s="129"/>
      <c r="BE106" s="129"/>
      <c r="BF106" s="141"/>
    </row>
    <row r="107" spans="2:58" ht="20.25" customHeight="1">
      <c r="B107" s="359"/>
      <c r="C107" s="35"/>
      <c r="D107" s="55"/>
      <c r="E107" s="65"/>
      <c r="F107" s="69"/>
      <c r="G107" s="82"/>
      <c r="H107" s="94"/>
      <c r="I107" s="103"/>
      <c r="J107" s="103"/>
      <c r="K107" s="108"/>
      <c r="L107" s="118"/>
      <c r="M107" s="128"/>
      <c r="N107" s="128"/>
      <c r="O107" s="140"/>
      <c r="P107" s="409" t="s">
        <v>27</v>
      </c>
      <c r="Q107" s="418"/>
      <c r="R107" s="426"/>
      <c r="S107" s="437"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48" t="str">
        <f>IF(Y106="","",VLOOKUP(Y106,'シフト記号表（勤務時間帯）'!$C$6:$K$35,9,FALSE))</f>
        <v/>
      </c>
      <c r="Z107" s="437"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48" t="str">
        <f>IF(AF106="","",VLOOKUP(AF106,'シフト記号表（勤務時間帯）'!$C$6:$K$35,9,FALSE))</f>
        <v/>
      </c>
      <c r="AG107" s="437"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48" t="str">
        <f>IF(AM106="","",VLOOKUP(AM106,'シフト記号表（勤務時間帯）'!$C$6:$K$35,9,FALSE))</f>
        <v/>
      </c>
      <c r="AN107" s="437"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48" t="str">
        <f>IF(AT106="","",VLOOKUP(AT106,'シフト記号表（勤務時間帯）'!$C$6:$K$35,9,FALSE))</f>
        <v/>
      </c>
      <c r="AU107" s="437" t="str">
        <f>IF(AU106="","",VLOOKUP(AU106,'シフト記号表（勤務時間帯）'!$C$6:$K$35,9,FALSE))</f>
        <v/>
      </c>
      <c r="AV107" s="442" t="str">
        <f>IF(AV106="","",VLOOKUP(AV106,'シフト記号表（勤務時間帯）'!$C$6:$K$35,9,FALSE))</f>
        <v/>
      </c>
      <c r="AW107" s="442"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2"/>
      <c r="BC107" s="128"/>
      <c r="BD107" s="128"/>
      <c r="BE107" s="128"/>
      <c r="BF107" s="140"/>
    </row>
    <row r="108" spans="2:58" ht="20.25" customHeight="1">
      <c r="B108" s="359"/>
      <c r="C108" s="36"/>
      <c r="D108" s="56"/>
      <c r="E108" s="66"/>
      <c r="F108" s="533">
        <f>C106</f>
        <v>0</v>
      </c>
      <c r="G108" s="83"/>
      <c r="H108" s="94"/>
      <c r="I108" s="103"/>
      <c r="J108" s="103"/>
      <c r="K108" s="108"/>
      <c r="L108" s="120"/>
      <c r="M108" s="130"/>
      <c r="N108" s="130"/>
      <c r="O108" s="142"/>
      <c r="P108" s="410" t="s">
        <v>72</v>
      </c>
      <c r="Q108" s="419"/>
      <c r="R108" s="427"/>
      <c r="S108" s="438"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49" t="str">
        <f>IF(Y106="","",VLOOKUP(Y106,'シフト記号表（勤務時間帯）'!$C$6:$U$35,19,FALSE))</f>
        <v/>
      </c>
      <c r="Z108" s="438"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49" t="str">
        <f>IF(AF106="","",VLOOKUP(AF106,'シフト記号表（勤務時間帯）'!$C$6:$U$35,19,FALSE))</f>
        <v/>
      </c>
      <c r="AG108" s="438"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49" t="str">
        <f>IF(AM106="","",VLOOKUP(AM106,'シフト記号表（勤務時間帯）'!$C$6:$U$35,19,FALSE))</f>
        <v/>
      </c>
      <c r="AN108" s="438"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49" t="str">
        <f>IF(AT106="","",VLOOKUP(AT106,'シフト記号表（勤務時間帯）'!$C$6:$U$35,19,FALSE))</f>
        <v/>
      </c>
      <c r="AU108" s="438" t="str">
        <f>IF(AU106="","",VLOOKUP(AU106,'シフト記号表（勤務時間帯）'!$C$6:$U$35,19,FALSE))</f>
        <v/>
      </c>
      <c r="AV108" s="443" t="str">
        <f>IF(AV106="","",VLOOKUP(AV106,'シフト記号表（勤務時間帯）'!$C$6:$U$35,19,FALSE))</f>
        <v/>
      </c>
      <c r="AW108" s="443"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3"/>
      <c r="BC108" s="130"/>
      <c r="BD108" s="130"/>
      <c r="BE108" s="130"/>
      <c r="BF108" s="142"/>
    </row>
    <row r="109" spans="2:58" ht="20.25" customHeight="1">
      <c r="B109" s="359">
        <f>B106+1</f>
        <v>30</v>
      </c>
      <c r="C109" s="34"/>
      <c r="D109" s="54"/>
      <c r="E109" s="64"/>
      <c r="F109" s="71"/>
      <c r="G109" s="71"/>
      <c r="H109" s="95"/>
      <c r="I109" s="103"/>
      <c r="J109" s="103"/>
      <c r="K109" s="108"/>
      <c r="L109" s="119"/>
      <c r="M109" s="129"/>
      <c r="N109" s="129"/>
      <c r="O109" s="141"/>
      <c r="P109" s="411" t="s">
        <v>69</v>
      </c>
      <c r="Q109" s="420"/>
      <c r="R109" s="428"/>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1"/>
      <c r="BC109" s="129"/>
      <c r="BD109" s="129"/>
      <c r="BE109" s="129"/>
      <c r="BF109" s="141"/>
    </row>
    <row r="110" spans="2:58" ht="20.25" customHeight="1">
      <c r="B110" s="359"/>
      <c r="C110" s="35"/>
      <c r="D110" s="55"/>
      <c r="E110" s="65"/>
      <c r="F110" s="69"/>
      <c r="G110" s="82"/>
      <c r="H110" s="94"/>
      <c r="I110" s="103"/>
      <c r="J110" s="103"/>
      <c r="K110" s="108"/>
      <c r="L110" s="118"/>
      <c r="M110" s="128"/>
      <c r="N110" s="128"/>
      <c r="O110" s="140"/>
      <c r="P110" s="409" t="s">
        <v>27</v>
      </c>
      <c r="Q110" s="418"/>
      <c r="R110" s="426"/>
      <c r="S110" s="437"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48" t="str">
        <f>IF(Y109="","",VLOOKUP(Y109,'シフト記号表（勤務時間帯）'!$C$6:$K$35,9,FALSE))</f>
        <v/>
      </c>
      <c r="Z110" s="437"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48" t="str">
        <f>IF(AF109="","",VLOOKUP(AF109,'シフト記号表（勤務時間帯）'!$C$6:$K$35,9,FALSE))</f>
        <v/>
      </c>
      <c r="AG110" s="437"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48" t="str">
        <f>IF(AM109="","",VLOOKUP(AM109,'シフト記号表（勤務時間帯）'!$C$6:$K$35,9,FALSE))</f>
        <v/>
      </c>
      <c r="AN110" s="437"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48" t="str">
        <f>IF(AT109="","",VLOOKUP(AT109,'シフト記号表（勤務時間帯）'!$C$6:$K$35,9,FALSE))</f>
        <v/>
      </c>
      <c r="AU110" s="437" t="str">
        <f>IF(AU109="","",VLOOKUP(AU109,'シフト記号表（勤務時間帯）'!$C$6:$K$35,9,FALSE))</f>
        <v/>
      </c>
      <c r="AV110" s="442" t="str">
        <f>IF(AV109="","",VLOOKUP(AV109,'シフト記号表（勤務時間帯）'!$C$6:$K$35,9,FALSE))</f>
        <v/>
      </c>
      <c r="AW110" s="442"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2"/>
      <c r="BC110" s="128"/>
      <c r="BD110" s="128"/>
      <c r="BE110" s="128"/>
      <c r="BF110" s="140"/>
    </row>
    <row r="111" spans="2:58" ht="20.25" customHeight="1">
      <c r="B111" s="359"/>
      <c r="C111" s="36"/>
      <c r="D111" s="56"/>
      <c r="E111" s="66"/>
      <c r="F111" s="533">
        <f>C109</f>
        <v>0</v>
      </c>
      <c r="G111" s="83"/>
      <c r="H111" s="94"/>
      <c r="I111" s="103"/>
      <c r="J111" s="103"/>
      <c r="K111" s="108"/>
      <c r="L111" s="120"/>
      <c r="M111" s="130"/>
      <c r="N111" s="130"/>
      <c r="O111" s="142"/>
      <c r="P111" s="410" t="s">
        <v>72</v>
      </c>
      <c r="Q111" s="419"/>
      <c r="R111" s="427"/>
      <c r="S111" s="438"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49" t="str">
        <f>IF(Y109="","",VLOOKUP(Y109,'シフト記号表（勤務時間帯）'!$C$6:$U$35,19,FALSE))</f>
        <v/>
      </c>
      <c r="Z111" s="438"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49" t="str">
        <f>IF(AF109="","",VLOOKUP(AF109,'シフト記号表（勤務時間帯）'!$C$6:$U$35,19,FALSE))</f>
        <v/>
      </c>
      <c r="AG111" s="438"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49" t="str">
        <f>IF(AM109="","",VLOOKUP(AM109,'シフト記号表（勤務時間帯）'!$C$6:$U$35,19,FALSE))</f>
        <v/>
      </c>
      <c r="AN111" s="438"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49" t="str">
        <f>IF(AT109="","",VLOOKUP(AT109,'シフト記号表（勤務時間帯）'!$C$6:$U$35,19,FALSE))</f>
        <v/>
      </c>
      <c r="AU111" s="438" t="str">
        <f>IF(AU109="","",VLOOKUP(AU109,'シフト記号表（勤務時間帯）'!$C$6:$U$35,19,FALSE))</f>
        <v/>
      </c>
      <c r="AV111" s="443" t="str">
        <f>IF(AV109="","",VLOOKUP(AV109,'シフト記号表（勤務時間帯）'!$C$6:$U$35,19,FALSE))</f>
        <v/>
      </c>
      <c r="AW111" s="443"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3"/>
      <c r="BC111" s="130"/>
      <c r="BD111" s="130"/>
      <c r="BE111" s="130"/>
      <c r="BF111" s="142"/>
    </row>
    <row r="112" spans="2:58" ht="20.25" customHeight="1">
      <c r="B112" s="359">
        <f>B109+1</f>
        <v>31</v>
      </c>
      <c r="C112" s="34"/>
      <c r="D112" s="54"/>
      <c r="E112" s="64"/>
      <c r="F112" s="71"/>
      <c r="G112" s="71"/>
      <c r="H112" s="95"/>
      <c r="I112" s="103"/>
      <c r="J112" s="103"/>
      <c r="K112" s="108"/>
      <c r="L112" s="119"/>
      <c r="M112" s="129"/>
      <c r="N112" s="129"/>
      <c r="O112" s="141"/>
      <c r="P112" s="411" t="s">
        <v>69</v>
      </c>
      <c r="Q112" s="420"/>
      <c r="R112" s="428"/>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1"/>
      <c r="BC112" s="129"/>
      <c r="BD112" s="129"/>
      <c r="BE112" s="129"/>
      <c r="BF112" s="141"/>
    </row>
    <row r="113" spans="2:58" ht="20.25" customHeight="1">
      <c r="B113" s="359"/>
      <c r="C113" s="35"/>
      <c r="D113" s="55"/>
      <c r="E113" s="65"/>
      <c r="F113" s="69"/>
      <c r="G113" s="82"/>
      <c r="H113" s="94"/>
      <c r="I113" s="103"/>
      <c r="J113" s="103"/>
      <c r="K113" s="108"/>
      <c r="L113" s="118"/>
      <c r="M113" s="128"/>
      <c r="N113" s="128"/>
      <c r="O113" s="140"/>
      <c r="P113" s="409" t="s">
        <v>27</v>
      </c>
      <c r="Q113" s="418"/>
      <c r="R113" s="426"/>
      <c r="S113" s="437"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48" t="str">
        <f>IF(Y112="","",VLOOKUP(Y112,'シフト記号表（勤務時間帯）'!$C$6:$K$35,9,FALSE))</f>
        <v/>
      </c>
      <c r="Z113" s="437"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48" t="str">
        <f>IF(AF112="","",VLOOKUP(AF112,'シフト記号表（勤務時間帯）'!$C$6:$K$35,9,FALSE))</f>
        <v/>
      </c>
      <c r="AG113" s="437"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48" t="str">
        <f>IF(AM112="","",VLOOKUP(AM112,'シフト記号表（勤務時間帯）'!$C$6:$K$35,9,FALSE))</f>
        <v/>
      </c>
      <c r="AN113" s="437"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48" t="str">
        <f>IF(AT112="","",VLOOKUP(AT112,'シフト記号表（勤務時間帯）'!$C$6:$K$35,9,FALSE))</f>
        <v/>
      </c>
      <c r="AU113" s="437" t="str">
        <f>IF(AU112="","",VLOOKUP(AU112,'シフト記号表（勤務時間帯）'!$C$6:$K$35,9,FALSE))</f>
        <v/>
      </c>
      <c r="AV113" s="442" t="str">
        <f>IF(AV112="","",VLOOKUP(AV112,'シフト記号表（勤務時間帯）'!$C$6:$K$35,9,FALSE))</f>
        <v/>
      </c>
      <c r="AW113" s="442"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2"/>
      <c r="BC113" s="128"/>
      <c r="BD113" s="128"/>
      <c r="BE113" s="128"/>
      <c r="BF113" s="140"/>
    </row>
    <row r="114" spans="2:58" ht="20.25" customHeight="1">
      <c r="B114" s="359"/>
      <c r="C114" s="36"/>
      <c r="D114" s="56"/>
      <c r="E114" s="66"/>
      <c r="F114" s="533">
        <f>C112</f>
        <v>0</v>
      </c>
      <c r="G114" s="83"/>
      <c r="H114" s="94"/>
      <c r="I114" s="103"/>
      <c r="J114" s="103"/>
      <c r="K114" s="108"/>
      <c r="L114" s="120"/>
      <c r="M114" s="130"/>
      <c r="N114" s="130"/>
      <c r="O114" s="142"/>
      <c r="P114" s="410" t="s">
        <v>72</v>
      </c>
      <c r="Q114" s="419"/>
      <c r="R114" s="427"/>
      <c r="S114" s="438"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49" t="str">
        <f>IF(Y112="","",VLOOKUP(Y112,'シフト記号表（勤務時間帯）'!$C$6:$U$35,19,FALSE))</f>
        <v/>
      </c>
      <c r="Z114" s="438"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49" t="str">
        <f>IF(AF112="","",VLOOKUP(AF112,'シフト記号表（勤務時間帯）'!$C$6:$U$35,19,FALSE))</f>
        <v/>
      </c>
      <c r="AG114" s="438"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49" t="str">
        <f>IF(AM112="","",VLOOKUP(AM112,'シフト記号表（勤務時間帯）'!$C$6:$U$35,19,FALSE))</f>
        <v/>
      </c>
      <c r="AN114" s="438"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49" t="str">
        <f>IF(AT112="","",VLOOKUP(AT112,'シフト記号表（勤務時間帯）'!$C$6:$U$35,19,FALSE))</f>
        <v/>
      </c>
      <c r="AU114" s="438" t="str">
        <f>IF(AU112="","",VLOOKUP(AU112,'シフト記号表（勤務時間帯）'!$C$6:$U$35,19,FALSE))</f>
        <v/>
      </c>
      <c r="AV114" s="443" t="str">
        <f>IF(AV112="","",VLOOKUP(AV112,'シフト記号表（勤務時間帯）'!$C$6:$U$35,19,FALSE))</f>
        <v/>
      </c>
      <c r="AW114" s="443"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3"/>
      <c r="BC114" s="130"/>
      <c r="BD114" s="130"/>
      <c r="BE114" s="130"/>
      <c r="BF114" s="142"/>
    </row>
    <row r="115" spans="2:58" ht="20.25" customHeight="1">
      <c r="B115" s="359">
        <f>B112+1</f>
        <v>32</v>
      </c>
      <c r="C115" s="34"/>
      <c r="D115" s="54"/>
      <c r="E115" s="64"/>
      <c r="F115" s="71"/>
      <c r="G115" s="71"/>
      <c r="H115" s="95"/>
      <c r="I115" s="103"/>
      <c r="J115" s="103"/>
      <c r="K115" s="108"/>
      <c r="L115" s="119"/>
      <c r="M115" s="129"/>
      <c r="N115" s="129"/>
      <c r="O115" s="141"/>
      <c r="P115" s="411" t="s">
        <v>69</v>
      </c>
      <c r="Q115" s="420"/>
      <c r="R115" s="428"/>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1"/>
      <c r="BC115" s="129"/>
      <c r="BD115" s="129"/>
      <c r="BE115" s="129"/>
      <c r="BF115" s="141"/>
    </row>
    <row r="116" spans="2:58" ht="20.25" customHeight="1">
      <c r="B116" s="359"/>
      <c r="C116" s="35"/>
      <c r="D116" s="55"/>
      <c r="E116" s="65"/>
      <c r="F116" s="69"/>
      <c r="G116" s="82"/>
      <c r="H116" s="94"/>
      <c r="I116" s="103"/>
      <c r="J116" s="103"/>
      <c r="K116" s="108"/>
      <c r="L116" s="118"/>
      <c r="M116" s="128"/>
      <c r="N116" s="128"/>
      <c r="O116" s="140"/>
      <c r="P116" s="409" t="s">
        <v>27</v>
      </c>
      <c r="Q116" s="418"/>
      <c r="R116" s="426"/>
      <c r="S116" s="437"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48" t="str">
        <f>IF(Y115="","",VLOOKUP(Y115,'シフト記号表（勤務時間帯）'!$C$6:$K$35,9,FALSE))</f>
        <v/>
      </c>
      <c r="Z116" s="437"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48" t="str">
        <f>IF(AF115="","",VLOOKUP(AF115,'シフト記号表（勤務時間帯）'!$C$6:$K$35,9,FALSE))</f>
        <v/>
      </c>
      <c r="AG116" s="437"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48" t="str">
        <f>IF(AM115="","",VLOOKUP(AM115,'シフト記号表（勤務時間帯）'!$C$6:$K$35,9,FALSE))</f>
        <v/>
      </c>
      <c r="AN116" s="437"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48" t="str">
        <f>IF(AT115="","",VLOOKUP(AT115,'シフト記号表（勤務時間帯）'!$C$6:$K$35,9,FALSE))</f>
        <v/>
      </c>
      <c r="AU116" s="437" t="str">
        <f>IF(AU115="","",VLOOKUP(AU115,'シフト記号表（勤務時間帯）'!$C$6:$K$35,9,FALSE))</f>
        <v/>
      </c>
      <c r="AV116" s="442" t="str">
        <f>IF(AV115="","",VLOOKUP(AV115,'シフト記号表（勤務時間帯）'!$C$6:$K$35,9,FALSE))</f>
        <v/>
      </c>
      <c r="AW116" s="442"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2"/>
      <c r="BC116" s="128"/>
      <c r="BD116" s="128"/>
      <c r="BE116" s="128"/>
      <c r="BF116" s="140"/>
    </row>
    <row r="117" spans="2:58" ht="20.25" customHeight="1">
      <c r="B117" s="359"/>
      <c r="C117" s="36"/>
      <c r="D117" s="56"/>
      <c r="E117" s="66"/>
      <c r="F117" s="533">
        <f>C115</f>
        <v>0</v>
      </c>
      <c r="G117" s="83"/>
      <c r="H117" s="94"/>
      <c r="I117" s="103"/>
      <c r="J117" s="103"/>
      <c r="K117" s="108"/>
      <c r="L117" s="120"/>
      <c r="M117" s="130"/>
      <c r="N117" s="130"/>
      <c r="O117" s="142"/>
      <c r="P117" s="410" t="s">
        <v>72</v>
      </c>
      <c r="Q117" s="419"/>
      <c r="R117" s="427"/>
      <c r="S117" s="438"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49" t="str">
        <f>IF(Y115="","",VLOOKUP(Y115,'シフト記号表（勤務時間帯）'!$C$6:$U$35,19,FALSE))</f>
        <v/>
      </c>
      <c r="Z117" s="438"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49" t="str">
        <f>IF(AF115="","",VLOOKUP(AF115,'シフト記号表（勤務時間帯）'!$C$6:$U$35,19,FALSE))</f>
        <v/>
      </c>
      <c r="AG117" s="438"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49" t="str">
        <f>IF(AM115="","",VLOOKUP(AM115,'シフト記号表（勤務時間帯）'!$C$6:$U$35,19,FALSE))</f>
        <v/>
      </c>
      <c r="AN117" s="438"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49" t="str">
        <f>IF(AT115="","",VLOOKUP(AT115,'シフト記号表（勤務時間帯）'!$C$6:$U$35,19,FALSE))</f>
        <v/>
      </c>
      <c r="AU117" s="438" t="str">
        <f>IF(AU115="","",VLOOKUP(AU115,'シフト記号表（勤務時間帯）'!$C$6:$U$35,19,FALSE))</f>
        <v/>
      </c>
      <c r="AV117" s="443" t="str">
        <f>IF(AV115="","",VLOOKUP(AV115,'シフト記号表（勤務時間帯）'!$C$6:$U$35,19,FALSE))</f>
        <v/>
      </c>
      <c r="AW117" s="443"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3"/>
      <c r="BC117" s="130"/>
      <c r="BD117" s="130"/>
      <c r="BE117" s="130"/>
      <c r="BF117" s="142"/>
    </row>
    <row r="118" spans="2:58" ht="20.25" customHeight="1">
      <c r="B118" s="359">
        <f>B115+1</f>
        <v>33</v>
      </c>
      <c r="C118" s="34"/>
      <c r="D118" s="54"/>
      <c r="E118" s="64"/>
      <c r="F118" s="71"/>
      <c r="G118" s="71"/>
      <c r="H118" s="95"/>
      <c r="I118" s="103"/>
      <c r="J118" s="103"/>
      <c r="K118" s="108"/>
      <c r="L118" s="119"/>
      <c r="M118" s="129"/>
      <c r="N118" s="129"/>
      <c r="O118" s="141"/>
      <c r="P118" s="411" t="s">
        <v>69</v>
      </c>
      <c r="Q118" s="420"/>
      <c r="R118" s="428"/>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1"/>
      <c r="BC118" s="129"/>
      <c r="BD118" s="129"/>
      <c r="BE118" s="129"/>
      <c r="BF118" s="141"/>
    </row>
    <row r="119" spans="2:58" ht="20.25" customHeight="1">
      <c r="B119" s="359"/>
      <c r="C119" s="35"/>
      <c r="D119" s="55"/>
      <c r="E119" s="65"/>
      <c r="F119" s="69"/>
      <c r="G119" s="82"/>
      <c r="H119" s="94"/>
      <c r="I119" s="103"/>
      <c r="J119" s="103"/>
      <c r="K119" s="108"/>
      <c r="L119" s="118"/>
      <c r="M119" s="128"/>
      <c r="N119" s="128"/>
      <c r="O119" s="140"/>
      <c r="P119" s="409" t="s">
        <v>27</v>
      </c>
      <c r="Q119" s="418"/>
      <c r="R119" s="426"/>
      <c r="S119" s="437"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48" t="str">
        <f>IF(Y118="","",VLOOKUP(Y118,'シフト記号表（勤務時間帯）'!$C$6:$K$35,9,FALSE))</f>
        <v/>
      </c>
      <c r="Z119" s="437"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48" t="str">
        <f>IF(AF118="","",VLOOKUP(AF118,'シフト記号表（勤務時間帯）'!$C$6:$K$35,9,FALSE))</f>
        <v/>
      </c>
      <c r="AG119" s="437"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48" t="str">
        <f>IF(AM118="","",VLOOKUP(AM118,'シフト記号表（勤務時間帯）'!$C$6:$K$35,9,FALSE))</f>
        <v/>
      </c>
      <c r="AN119" s="437"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48" t="str">
        <f>IF(AT118="","",VLOOKUP(AT118,'シフト記号表（勤務時間帯）'!$C$6:$K$35,9,FALSE))</f>
        <v/>
      </c>
      <c r="AU119" s="437" t="str">
        <f>IF(AU118="","",VLOOKUP(AU118,'シフト記号表（勤務時間帯）'!$C$6:$K$35,9,FALSE))</f>
        <v/>
      </c>
      <c r="AV119" s="442" t="str">
        <f>IF(AV118="","",VLOOKUP(AV118,'シフト記号表（勤務時間帯）'!$C$6:$K$35,9,FALSE))</f>
        <v/>
      </c>
      <c r="AW119" s="442"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2"/>
      <c r="BC119" s="128"/>
      <c r="BD119" s="128"/>
      <c r="BE119" s="128"/>
      <c r="BF119" s="140"/>
    </row>
    <row r="120" spans="2:58" ht="20.25" customHeight="1">
      <c r="B120" s="359"/>
      <c r="C120" s="36"/>
      <c r="D120" s="56"/>
      <c r="E120" s="66"/>
      <c r="F120" s="533">
        <f>C118</f>
        <v>0</v>
      </c>
      <c r="G120" s="83"/>
      <c r="H120" s="94"/>
      <c r="I120" s="103"/>
      <c r="J120" s="103"/>
      <c r="K120" s="108"/>
      <c r="L120" s="120"/>
      <c r="M120" s="130"/>
      <c r="N120" s="130"/>
      <c r="O120" s="142"/>
      <c r="P120" s="410" t="s">
        <v>72</v>
      </c>
      <c r="Q120" s="419"/>
      <c r="R120" s="427"/>
      <c r="S120" s="438"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49" t="str">
        <f>IF(Y118="","",VLOOKUP(Y118,'シフト記号表（勤務時間帯）'!$C$6:$U$35,19,FALSE))</f>
        <v/>
      </c>
      <c r="Z120" s="438"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49" t="str">
        <f>IF(AF118="","",VLOOKUP(AF118,'シフト記号表（勤務時間帯）'!$C$6:$U$35,19,FALSE))</f>
        <v/>
      </c>
      <c r="AG120" s="438"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49" t="str">
        <f>IF(AM118="","",VLOOKUP(AM118,'シフト記号表（勤務時間帯）'!$C$6:$U$35,19,FALSE))</f>
        <v/>
      </c>
      <c r="AN120" s="438"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49" t="str">
        <f>IF(AT118="","",VLOOKUP(AT118,'シフト記号表（勤務時間帯）'!$C$6:$U$35,19,FALSE))</f>
        <v/>
      </c>
      <c r="AU120" s="438" t="str">
        <f>IF(AU118="","",VLOOKUP(AU118,'シフト記号表（勤務時間帯）'!$C$6:$U$35,19,FALSE))</f>
        <v/>
      </c>
      <c r="AV120" s="443" t="str">
        <f>IF(AV118="","",VLOOKUP(AV118,'シフト記号表（勤務時間帯）'!$C$6:$U$35,19,FALSE))</f>
        <v/>
      </c>
      <c r="AW120" s="443"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3"/>
      <c r="BC120" s="130"/>
      <c r="BD120" s="130"/>
      <c r="BE120" s="130"/>
      <c r="BF120" s="142"/>
    </row>
    <row r="121" spans="2:58" ht="20.25" customHeight="1">
      <c r="B121" s="359">
        <f>B118+1</f>
        <v>34</v>
      </c>
      <c r="C121" s="34"/>
      <c r="D121" s="54"/>
      <c r="E121" s="64"/>
      <c r="F121" s="71"/>
      <c r="G121" s="71"/>
      <c r="H121" s="95"/>
      <c r="I121" s="103"/>
      <c r="J121" s="103"/>
      <c r="K121" s="108"/>
      <c r="L121" s="119"/>
      <c r="M121" s="129"/>
      <c r="N121" s="129"/>
      <c r="O121" s="141"/>
      <c r="P121" s="411" t="s">
        <v>69</v>
      </c>
      <c r="Q121" s="420"/>
      <c r="R121" s="428"/>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1"/>
      <c r="BC121" s="129"/>
      <c r="BD121" s="129"/>
      <c r="BE121" s="129"/>
      <c r="BF121" s="141"/>
    </row>
    <row r="122" spans="2:58" ht="20.25" customHeight="1">
      <c r="B122" s="359"/>
      <c r="C122" s="35"/>
      <c r="D122" s="55"/>
      <c r="E122" s="65"/>
      <c r="F122" s="69"/>
      <c r="G122" s="82"/>
      <c r="H122" s="94"/>
      <c r="I122" s="103"/>
      <c r="J122" s="103"/>
      <c r="K122" s="108"/>
      <c r="L122" s="118"/>
      <c r="M122" s="128"/>
      <c r="N122" s="128"/>
      <c r="O122" s="140"/>
      <c r="P122" s="409" t="s">
        <v>27</v>
      </c>
      <c r="Q122" s="418"/>
      <c r="R122" s="426"/>
      <c r="S122" s="437"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48" t="str">
        <f>IF(Y121="","",VLOOKUP(Y121,'シフト記号表（勤務時間帯）'!$C$6:$K$35,9,FALSE))</f>
        <v/>
      </c>
      <c r="Z122" s="437"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48" t="str">
        <f>IF(AF121="","",VLOOKUP(AF121,'シフト記号表（勤務時間帯）'!$C$6:$K$35,9,FALSE))</f>
        <v/>
      </c>
      <c r="AG122" s="437"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48" t="str">
        <f>IF(AM121="","",VLOOKUP(AM121,'シフト記号表（勤務時間帯）'!$C$6:$K$35,9,FALSE))</f>
        <v/>
      </c>
      <c r="AN122" s="437"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48" t="str">
        <f>IF(AT121="","",VLOOKUP(AT121,'シフト記号表（勤務時間帯）'!$C$6:$K$35,9,FALSE))</f>
        <v/>
      </c>
      <c r="AU122" s="437" t="str">
        <f>IF(AU121="","",VLOOKUP(AU121,'シフト記号表（勤務時間帯）'!$C$6:$K$35,9,FALSE))</f>
        <v/>
      </c>
      <c r="AV122" s="442" t="str">
        <f>IF(AV121="","",VLOOKUP(AV121,'シフト記号表（勤務時間帯）'!$C$6:$K$35,9,FALSE))</f>
        <v/>
      </c>
      <c r="AW122" s="442"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2"/>
      <c r="BC122" s="128"/>
      <c r="BD122" s="128"/>
      <c r="BE122" s="128"/>
      <c r="BF122" s="140"/>
    </row>
    <row r="123" spans="2:58" ht="20.25" customHeight="1">
      <c r="B123" s="359"/>
      <c r="C123" s="36"/>
      <c r="D123" s="56"/>
      <c r="E123" s="66"/>
      <c r="F123" s="533">
        <f>C121</f>
        <v>0</v>
      </c>
      <c r="G123" s="83"/>
      <c r="H123" s="94"/>
      <c r="I123" s="103"/>
      <c r="J123" s="103"/>
      <c r="K123" s="108"/>
      <c r="L123" s="120"/>
      <c r="M123" s="130"/>
      <c r="N123" s="130"/>
      <c r="O123" s="142"/>
      <c r="P123" s="410" t="s">
        <v>72</v>
      </c>
      <c r="Q123" s="419"/>
      <c r="R123" s="427"/>
      <c r="S123" s="438"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49" t="str">
        <f>IF(Y121="","",VLOOKUP(Y121,'シフト記号表（勤務時間帯）'!$C$6:$U$35,19,FALSE))</f>
        <v/>
      </c>
      <c r="Z123" s="438"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49" t="str">
        <f>IF(AF121="","",VLOOKUP(AF121,'シフト記号表（勤務時間帯）'!$C$6:$U$35,19,FALSE))</f>
        <v/>
      </c>
      <c r="AG123" s="438"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49" t="str">
        <f>IF(AM121="","",VLOOKUP(AM121,'シフト記号表（勤務時間帯）'!$C$6:$U$35,19,FALSE))</f>
        <v/>
      </c>
      <c r="AN123" s="438"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49" t="str">
        <f>IF(AT121="","",VLOOKUP(AT121,'シフト記号表（勤務時間帯）'!$C$6:$U$35,19,FALSE))</f>
        <v/>
      </c>
      <c r="AU123" s="438" t="str">
        <f>IF(AU121="","",VLOOKUP(AU121,'シフト記号表（勤務時間帯）'!$C$6:$U$35,19,FALSE))</f>
        <v/>
      </c>
      <c r="AV123" s="443" t="str">
        <f>IF(AV121="","",VLOOKUP(AV121,'シフト記号表（勤務時間帯）'!$C$6:$U$35,19,FALSE))</f>
        <v/>
      </c>
      <c r="AW123" s="443"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3"/>
      <c r="BC123" s="130"/>
      <c r="BD123" s="130"/>
      <c r="BE123" s="130"/>
      <c r="BF123" s="142"/>
    </row>
    <row r="124" spans="2:58" ht="20.25" customHeight="1">
      <c r="B124" s="359">
        <f>B121+1</f>
        <v>35</v>
      </c>
      <c r="C124" s="34"/>
      <c r="D124" s="54"/>
      <c r="E124" s="64"/>
      <c r="F124" s="71"/>
      <c r="G124" s="71"/>
      <c r="H124" s="95"/>
      <c r="I124" s="103"/>
      <c r="J124" s="103"/>
      <c r="K124" s="108"/>
      <c r="L124" s="119"/>
      <c r="M124" s="129"/>
      <c r="N124" s="129"/>
      <c r="O124" s="141"/>
      <c r="P124" s="411" t="s">
        <v>69</v>
      </c>
      <c r="Q124" s="420"/>
      <c r="R124" s="428"/>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1"/>
      <c r="BC124" s="129"/>
      <c r="BD124" s="129"/>
      <c r="BE124" s="129"/>
      <c r="BF124" s="141"/>
    </row>
    <row r="125" spans="2:58" ht="20.25" customHeight="1">
      <c r="B125" s="359"/>
      <c r="C125" s="35"/>
      <c r="D125" s="55"/>
      <c r="E125" s="65"/>
      <c r="F125" s="69"/>
      <c r="G125" s="82"/>
      <c r="H125" s="94"/>
      <c r="I125" s="103"/>
      <c r="J125" s="103"/>
      <c r="K125" s="108"/>
      <c r="L125" s="118"/>
      <c r="M125" s="128"/>
      <c r="N125" s="128"/>
      <c r="O125" s="140"/>
      <c r="P125" s="409" t="s">
        <v>27</v>
      </c>
      <c r="Q125" s="418"/>
      <c r="R125" s="426"/>
      <c r="S125" s="437"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48" t="str">
        <f>IF(Y124="","",VLOOKUP(Y124,'シフト記号表（勤務時間帯）'!$C$6:$K$35,9,FALSE))</f>
        <v/>
      </c>
      <c r="Z125" s="437"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48" t="str">
        <f>IF(AF124="","",VLOOKUP(AF124,'シフト記号表（勤務時間帯）'!$C$6:$K$35,9,FALSE))</f>
        <v/>
      </c>
      <c r="AG125" s="437"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48" t="str">
        <f>IF(AM124="","",VLOOKUP(AM124,'シフト記号表（勤務時間帯）'!$C$6:$K$35,9,FALSE))</f>
        <v/>
      </c>
      <c r="AN125" s="437"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48" t="str">
        <f>IF(AT124="","",VLOOKUP(AT124,'シフト記号表（勤務時間帯）'!$C$6:$K$35,9,FALSE))</f>
        <v/>
      </c>
      <c r="AU125" s="437" t="str">
        <f>IF(AU124="","",VLOOKUP(AU124,'シフト記号表（勤務時間帯）'!$C$6:$K$35,9,FALSE))</f>
        <v/>
      </c>
      <c r="AV125" s="442" t="str">
        <f>IF(AV124="","",VLOOKUP(AV124,'シフト記号表（勤務時間帯）'!$C$6:$K$35,9,FALSE))</f>
        <v/>
      </c>
      <c r="AW125" s="442"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2"/>
      <c r="BC125" s="128"/>
      <c r="BD125" s="128"/>
      <c r="BE125" s="128"/>
      <c r="BF125" s="140"/>
    </row>
    <row r="126" spans="2:58" ht="20.25" customHeight="1">
      <c r="B126" s="359"/>
      <c r="C126" s="36"/>
      <c r="D126" s="56"/>
      <c r="E126" s="66"/>
      <c r="F126" s="533">
        <f>C124</f>
        <v>0</v>
      </c>
      <c r="G126" s="83"/>
      <c r="H126" s="94"/>
      <c r="I126" s="103"/>
      <c r="J126" s="103"/>
      <c r="K126" s="108"/>
      <c r="L126" s="120"/>
      <c r="M126" s="130"/>
      <c r="N126" s="130"/>
      <c r="O126" s="142"/>
      <c r="P126" s="410" t="s">
        <v>72</v>
      </c>
      <c r="Q126" s="419"/>
      <c r="R126" s="427"/>
      <c r="S126" s="438"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49" t="str">
        <f>IF(Y124="","",VLOOKUP(Y124,'シフト記号表（勤務時間帯）'!$C$6:$U$35,19,FALSE))</f>
        <v/>
      </c>
      <c r="Z126" s="438"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49" t="str">
        <f>IF(AF124="","",VLOOKUP(AF124,'シフト記号表（勤務時間帯）'!$C$6:$U$35,19,FALSE))</f>
        <v/>
      </c>
      <c r="AG126" s="438"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49" t="str">
        <f>IF(AM124="","",VLOOKUP(AM124,'シフト記号表（勤務時間帯）'!$C$6:$U$35,19,FALSE))</f>
        <v/>
      </c>
      <c r="AN126" s="438"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49" t="str">
        <f>IF(AT124="","",VLOOKUP(AT124,'シフト記号表（勤務時間帯）'!$C$6:$U$35,19,FALSE))</f>
        <v/>
      </c>
      <c r="AU126" s="438" t="str">
        <f>IF(AU124="","",VLOOKUP(AU124,'シフト記号表（勤務時間帯）'!$C$6:$U$35,19,FALSE))</f>
        <v/>
      </c>
      <c r="AV126" s="443" t="str">
        <f>IF(AV124="","",VLOOKUP(AV124,'シフト記号表（勤務時間帯）'!$C$6:$U$35,19,FALSE))</f>
        <v/>
      </c>
      <c r="AW126" s="443"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3"/>
      <c r="BC126" s="130"/>
      <c r="BD126" s="130"/>
      <c r="BE126" s="130"/>
      <c r="BF126" s="142"/>
    </row>
    <row r="127" spans="2:58" ht="20.25" customHeight="1">
      <c r="B127" s="359">
        <f>B124+1</f>
        <v>36</v>
      </c>
      <c r="C127" s="34"/>
      <c r="D127" s="54"/>
      <c r="E127" s="64"/>
      <c r="F127" s="71"/>
      <c r="G127" s="71"/>
      <c r="H127" s="95"/>
      <c r="I127" s="103"/>
      <c r="J127" s="103"/>
      <c r="K127" s="108"/>
      <c r="L127" s="119"/>
      <c r="M127" s="129"/>
      <c r="N127" s="129"/>
      <c r="O127" s="141"/>
      <c r="P127" s="411" t="s">
        <v>69</v>
      </c>
      <c r="Q127" s="420"/>
      <c r="R127" s="428"/>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1"/>
      <c r="BC127" s="129"/>
      <c r="BD127" s="129"/>
      <c r="BE127" s="129"/>
      <c r="BF127" s="141"/>
    </row>
    <row r="128" spans="2:58" ht="20.25" customHeight="1">
      <c r="B128" s="359"/>
      <c r="C128" s="35"/>
      <c r="D128" s="55"/>
      <c r="E128" s="65"/>
      <c r="F128" s="69"/>
      <c r="G128" s="82"/>
      <c r="H128" s="94"/>
      <c r="I128" s="103"/>
      <c r="J128" s="103"/>
      <c r="K128" s="108"/>
      <c r="L128" s="118"/>
      <c r="M128" s="128"/>
      <c r="N128" s="128"/>
      <c r="O128" s="140"/>
      <c r="P128" s="409" t="s">
        <v>27</v>
      </c>
      <c r="Q128" s="418"/>
      <c r="R128" s="426"/>
      <c r="S128" s="437"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48" t="str">
        <f>IF(Y127="","",VLOOKUP(Y127,'シフト記号表（勤務時間帯）'!$C$6:$K$35,9,FALSE))</f>
        <v/>
      </c>
      <c r="Z128" s="437"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48" t="str">
        <f>IF(AF127="","",VLOOKUP(AF127,'シフト記号表（勤務時間帯）'!$C$6:$K$35,9,FALSE))</f>
        <v/>
      </c>
      <c r="AG128" s="437"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48" t="str">
        <f>IF(AM127="","",VLOOKUP(AM127,'シフト記号表（勤務時間帯）'!$C$6:$K$35,9,FALSE))</f>
        <v/>
      </c>
      <c r="AN128" s="437"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48" t="str">
        <f>IF(AT127="","",VLOOKUP(AT127,'シフト記号表（勤務時間帯）'!$C$6:$K$35,9,FALSE))</f>
        <v/>
      </c>
      <c r="AU128" s="437" t="str">
        <f>IF(AU127="","",VLOOKUP(AU127,'シフト記号表（勤務時間帯）'!$C$6:$K$35,9,FALSE))</f>
        <v/>
      </c>
      <c r="AV128" s="442" t="str">
        <f>IF(AV127="","",VLOOKUP(AV127,'シフト記号表（勤務時間帯）'!$C$6:$K$35,9,FALSE))</f>
        <v/>
      </c>
      <c r="AW128" s="442"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2"/>
      <c r="BC128" s="128"/>
      <c r="BD128" s="128"/>
      <c r="BE128" s="128"/>
      <c r="BF128" s="140"/>
    </row>
    <row r="129" spans="2:58" ht="20.25" customHeight="1">
      <c r="B129" s="359"/>
      <c r="C129" s="36"/>
      <c r="D129" s="56"/>
      <c r="E129" s="66"/>
      <c r="F129" s="533">
        <f>C127</f>
        <v>0</v>
      </c>
      <c r="G129" s="83"/>
      <c r="H129" s="94"/>
      <c r="I129" s="103"/>
      <c r="J129" s="103"/>
      <c r="K129" s="108"/>
      <c r="L129" s="120"/>
      <c r="M129" s="130"/>
      <c r="N129" s="130"/>
      <c r="O129" s="142"/>
      <c r="P129" s="410" t="s">
        <v>72</v>
      </c>
      <c r="Q129" s="419"/>
      <c r="R129" s="427"/>
      <c r="S129" s="438"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49" t="str">
        <f>IF(Y127="","",VLOOKUP(Y127,'シフト記号表（勤務時間帯）'!$C$6:$U$35,19,FALSE))</f>
        <v/>
      </c>
      <c r="Z129" s="438"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49" t="str">
        <f>IF(AF127="","",VLOOKUP(AF127,'シフト記号表（勤務時間帯）'!$C$6:$U$35,19,FALSE))</f>
        <v/>
      </c>
      <c r="AG129" s="438"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49" t="str">
        <f>IF(AM127="","",VLOOKUP(AM127,'シフト記号表（勤務時間帯）'!$C$6:$U$35,19,FALSE))</f>
        <v/>
      </c>
      <c r="AN129" s="438"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49" t="str">
        <f>IF(AT127="","",VLOOKUP(AT127,'シフト記号表（勤務時間帯）'!$C$6:$U$35,19,FALSE))</f>
        <v/>
      </c>
      <c r="AU129" s="438" t="str">
        <f>IF(AU127="","",VLOOKUP(AU127,'シフト記号表（勤務時間帯）'!$C$6:$U$35,19,FALSE))</f>
        <v/>
      </c>
      <c r="AV129" s="443" t="str">
        <f>IF(AV127="","",VLOOKUP(AV127,'シフト記号表（勤務時間帯）'!$C$6:$U$35,19,FALSE))</f>
        <v/>
      </c>
      <c r="AW129" s="443"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3"/>
      <c r="BC129" s="130"/>
      <c r="BD129" s="130"/>
      <c r="BE129" s="130"/>
      <c r="BF129" s="142"/>
    </row>
    <row r="130" spans="2:58" ht="20.25" customHeight="1">
      <c r="B130" s="359">
        <f>B127+1</f>
        <v>37</v>
      </c>
      <c r="C130" s="34"/>
      <c r="D130" s="54"/>
      <c r="E130" s="64"/>
      <c r="F130" s="71"/>
      <c r="G130" s="71"/>
      <c r="H130" s="95"/>
      <c r="I130" s="103"/>
      <c r="J130" s="103"/>
      <c r="K130" s="108"/>
      <c r="L130" s="119"/>
      <c r="M130" s="129"/>
      <c r="N130" s="129"/>
      <c r="O130" s="141"/>
      <c r="P130" s="411" t="s">
        <v>69</v>
      </c>
      <c r="Q130" s="420"/>
      <c r="R130" s="428"/>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1"/>
      <c r="BC130" s="129"/>
      <c r="BD130" s="129"/>
      <c r="BE130" s="129"/>
      <c r="BF130" s="141"/>
    </row>
    <row r="131" spans="2:58" ht="20.25" customHeight="1">
      <c r="B131" s="359"/>
      <c r="C131" s="35"/>
      <c r="D131" s="55"/>
      <c r="E131" s="65"/>
      <c r="F131" s="69"/>
      <c r="G131" s="82"/>
      <c r="H131" s="94"/>
      <c r="I131" s="103"/>
      <c r="J131" s="103"/>
      <c r="K131" s="108"/>
      <c r="L131" s="118"/>
      <c r="M131" s="128"/>
      <c r="N131" s="128"/>
      <c r="O131" s="140"/>
      <c r="P131" s="409" t="s">
        <v>27</v>
      </c>
      <c r="Q131" s="418"/>
      <c r="R131" s="426"/>
      <c r="S131" s="437"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48" t="str">
        <f>IF(Y130="","",VLOOKUP(Y130,'シフト記号表（勤務時間帯）'!$C$6:$K$35,9,FALSE))</f>
        <v/>
      </c>
      <c r="Z131" s="437"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48" t="str">
        <f>IF(AF130="","",VLOOKUP(AF130,'シフト記号表（勤務時間帯）'!$C$6:$K$35,9,FALSE))</f>
        <v/>
      </c>
      <c r="AG131" s="437"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48" t="str">
        <f>IF(AM130="","",VLOOKUP(AM130,'シフト記号表（勤務時間帯）'!$C$6:$K$35,9,FALSE))</f>
        <v/>
      </c>
      <c r="AN131" s="437"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48" t="str">
        <f>IF(AT130="","",VLOOKUP(AT130,'シフト記号表（勤務時間帯）'!$C$6:$K$35,9,FALSE))</f>
        <v/>
      </c>
      <c r="AU131" s="437" t="str">
        <f>IF(AU130="","",VLOOKUP(AU130,'シフト記号表（勤務時間帯）'!$C$6:$K$35,9,FALSE))</f>
        <v/>
      </c>
      <c r="AV131" s="442" t="str">
        <f>IF(AV130="","",VLOOKUP(AV130,'シフト記号表（勤務時間帯）'!$C$6:$K$35,9,FALSE))</f>
        <v/>
      </c>
      <c r="AW131" s="442"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2"/>
      <c r="BC131" s="128"/>
      <c r="BD131" s="128"/>
      <c r="BE131" s="128"/>
      <c r="BF131" s="140"/>
    </row>
    <row r="132" spans="2:58" ht="20.25" customHeight="1">
      <c r="B132" s="359"/>
      <c r="C132" s="36"/>
      <c r="D132" s="56"/>
      <c r="E132" s="66"/>
      <c r="F132" s="533">
        <f>C130</f>
        <v>0</v>
      </c>
      <c r="G132" s="83"/>
      <c r="H132" s="94"/>
      <c r="I132" s="103"/>
      <c r="J132" s="103"/>
      <c r="K132" s="108"/>
      <c r="L132" s="120"/>
      <c r="M132" s="130"/>
      <c r="N132" s="130"/>
      <c r="O132" s="142"/>
      <c r="P132" s="410" t="s">
        <v>72</v>
      </c>
      <c r="Q132" s="419"/>
      <c r="R132" s="427"/>
      <c r="S132" s="438"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49" t="str">
        <f>IF(Y130="","",VLOOKUP(Y130,'シフト記号表（勤務時間帯）'!$C$6:$U$35,19,FALSE))</f>
        <v/>
      </c>
      <c r="Z132" s="438"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49" t="str">
        <f>IF(AF130="","",VLOOKUP(AF130,'シフト記号表（勤務時間帯）'!$C$6:$U$35,19,FALSE))</f>
        <v/>
      </c>
      <c r="AG132" s="438"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49" t="str">
        <f>IF(AM130="","",VLOOKUP(AM130,'シフト記号表（勤務時間帯）'!$C$6:$U$35,19,FALSE))</f>
        <v/>
      </c>
      <c r="AN132" s="438"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49" t="str">
        <f>IF(AT130="","",VLOOKUP(AT130,'シフト記号表（勤務時間帯）'!$C$6:$U$35,19,FALSE))</f>
        <v/>
      </c>
      <c r="AU132" s="438" t="str">
        <f>IF(AU130="","",VLOOKUP(AU130,'シフト記号表（勤務時間帯）'!$C$6:$U$35,19,FALSE))</f>
        <v/>
      </c>
      <c r="AV132" s="443" t="str">
        <f>IF(AV130="","",VLOOKUP(AV130,'シフト記号表（勤務時間帯）'!$C$6:$U$35,19,FALSE))</f>
        <v/>
      </c>
      <c r="AW132" s="443"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3"/>
      <c r="BC132" s="130"/>
      <c r="BD132" s="130"/>
      <c r="BE132" s="130"/>
      <c r="BF132" s="142"/>
    </row>
    <row r="133" spans="2:58" ht="20.25" customHeight="1">
      <c r="B133" s="359">
        <f>B130+1</f>
        <v>38</v>
      </c>
      <c r="C133" s="34"/>
      <c r="D133" s="54"/>
      <c r="E133" s="64"/>
      <c r="F133" s="71"/>
      <c r="G133" s="71"/>
      <c r="H133" s="95"/>
      <c r="I133" s="103"/>
      <c r="J133" s="103"/>
      <c r="K133" s="108"/>
      <c r="L133" s="119"/>
      <c r="M133" s="129"/>
      <c r="N133" s="129"/>
      <c r="O133" s="141"/>
      <c r="P133" s="411" t="s">
        <v>69</v>
      </c>
      <c r="Q133" s="420"/>
      <c r="R133" s="428"/>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1"/>
      <c r="BC133" s="129"/>
      <c r="BD133" s="129"/>
      <c r="BE133" s="129"/>
      <c r="BF133" s="141"/>
    </row>
    <row r="134" spans="2:58" ht="20.25" customHeight="1">
      <c r="B134" s="359"/>
      <c r="C134" s="35"/>
      <c r="D134" s="55"/>
      <c r="E134" s="65"/>
      <c r="F134" s="69"/>
      <c r="G134" s="82"/>
      <c r="H134" s="94"/>
      <c r="I134" s="103"/>
      <c r="J134" s="103"/>
      <c r="K134" s="108"/>
      <c r="L134" s="118"/>
      <c r="M134" s="128"/>
      <c r="N134" s="128"/>
      <c r="O134" s="140"/>
      <c r="P134" s="409" t="s">
        <v>27</v>
      </c>
      <c r="Q134" s="418"/>
      <c r="R134" s="426"/>
      <c r="S134" s="437"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48" t="str">
        <f>IF(Y133="","",VLOOKUP(Y133,'シフト記号表（勤務時間帯）'!$C$6:$K$35,9,FALSE))</f>
        <v/>
      </c>
      <c r="Z134" s="437"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48" t="str">
        <f>IF(AF133="","",VLOOKUP(AF133,'シフト記号表（勤務時間帯）'!$C$6:$K$35,9,FALSE))</f>
        <v/>
      </c>
      <c r="AG134" s="437"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48" t="str">
        <f>IF(AM133="","",VLOOKUP(AM133,'シフト記号表（勤務時間帯）'!$C$6:$K$35,9,FALSE))</f>
        <v/>
      </c>
      <c r="AN134" s="437"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48" t="str">
        <f>IF(AT133="","",VLOOKUP(AT133,'シフト記号表（勤務時間帯）'!$C$6:$K$35,9,FALSE))</f>
        <v/>
      </c>
      <c r="AU134" s="437" t="str">
        <f>IF(AU133="","",VLOOKUP(AU133,'シフト記号表（勤務時間帯）'!$C$6:$K$35,9,FALSE))</f>
        <v/>
      </c>
      <c r="AV134" s="442" t="str">
        <f>IF(AV133="","",VLOOKUP(AV133,'シフト記号表（勤務時間帯）'!$C$6:$K$35,9,FALSE))</f>
        <v/>
      </c>
      <c r="AW134" s="442"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2"/>
      <c r="BC134" s="128"/>
      <c r="BD134" s="128"/>
      <c r="BE134" s="128"/>
      <c r="BF134" s="140"/>
    </row>
    <row r="135" spans="2:58" ht="20.25" customHeight="1">
      <c r="B135" s="359"/>
      <c r="C135" s="36"/>
      <c r="D135" s="56"/>
      <c r="E135" s="66"/>
      <c r="F135" s="533">
        <f>C133</f>
        <v>0</v>
      </c>
      <c r="G135" s="83"/>
      <c r="H135" s="94"/>
      <c r="I135" s="103"/>
      <c r="J135" s="103"/>
      <c r="K135" s="108"/>
      <c r="L135" s="120"/>
      <c r="M135" s="130"/>
      <c r="N135" s="130"/>
      <c r="O135" s="142"/>
      <c r="P135" s="410" t="s">
        <v>72</v>
      </c>
      <c r="Q135" s="419"/>
      <c r="R135" s="427"/>
      <c r="S135" s="438"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49" t="str">
        <f>IF(Y133="","",VLOOKUP(Y133,'シフト記号表（勤務時間帯）'!$C$6:$U$35,19,FALSE))</f>
        <v/>
      </c>
      <c r="Z135" s="438"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49" t="str">
        <f>IF(AF133="","",VLOOKUP(AF133,'シフト記号表（勤務時間帯）'!$C$6:$U$35,19,FALSE))</f>
        <v/>
      </c>
      <c r="AG135" s="438"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49" t="str">
        <f>IF(AM133="","",VLOOKUP(AM133,'シフト記号表（勤務時間帯）'!$C$6:$U$35,19,FALSE))</f>
        <v/>
      </c>
      <c r="AN135" s="438"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49" t="str">
        <f>IF(AT133="","",VLOOKUP(AT133,'シフト記号表（勤務時間帯）'!$C$6:$U$35,19,FALSE))</f>
        <v/>
      </c>
      <c r="AU135" s="438" t="str">
        <f>IF(AU133="","",VLOOKUP(AU133,'シフト記号表（勤務時間帯）'!$C$6:$U$35,19,FALSE))</f>
        <v/>
      </c>
      <c r="AV135" s="443" t="str">
        <f>IF(AV133="","",VLOOKUP(AV133,'シフト記号表（勤務時間帯）'!$C$6:$U$35,19,FALSE))</f>
        <v/>
      </c>
      <c r="AW135" s="443"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3"/>
      <c r="BC135" s="130"/>
      <c r="BD135" s="130"/>
      <c r="BE135" s="130"/>
      <c r="BF135" s="142"/>
    </row>
    <row r="136" spans="2:58" ht="20.25" customHeight="1">
      <c r="B136" s="359">
        <f>B133+1</f>
        <v>39</v>
      </c>
      <c r="C136" s="34"/>
      <c r="D136" s="54"/>
      <c r="E136" s="64"/>
      <c r="F136" s="71"/>
      <c r="G136" s="71"/>
      <c r="H136" s="95"/>
      <c r="I136" s="103"/>
      <c r="J136" s="103"/>
      <c r="K136" s="108"/>
      <c r="L136" s="119"/>
      <c r="M136" s="129"/>
      <c r="N136" s="129"/>
      <c r="O136" s="141"/>
      <c r="P136" s="411" t="s">
        <v>69</v>
      </c>
      <c r="Q136" s="420"/>
      <c r="R136" s="428"/>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1"/>
      <c r="BC136" s="129"/>
      <c r="BD136" s="129"/>
      <c r="BE136" s="129"/>
      <c r="BF136" s="141"/>
    </row>
    <row r="137" spans="2:58" ht="20.25" customHeight="1">
      <c r="B137" s="359"/>
      <c r="C137" s="35"/>
      <c r="D137" s="55"/>
      <c r="E137" s="65"/>
      <c r="F137" s="69"/>
      <c r="G137" s="82"/>
      <c r="H137" s="94"/>
      <c r="I137" s="103"/>
      <c r="J137" s="103"/>
      <c r="K137" s="108"/>
      <c r="L137" s="118"/>
      <c r="M137" s="128"/>
      <c r="N137" s="128"/>
      <c r="O137" s="140"/>
      <c r="P137" s="409" t="s">
        <v>27</v>
      </c>
      <c r="Q137" s="418"/>
      <c r="R137" s="426"/>
      <c r="S137" s="437"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48" t="str">
        <f>IF(Y136="","",VLOOKUP(Y136,'シフト記号表（勤務時間帯）'!$C$6:$K$35,9,FALSE))</f>
        <v/>
      </c>
      <c r="Z137" s="437"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48" t="str">
        <f>IF(AF136="","",VLOOKUP(AF136,'シフト記号表（勤務時間帯）'!$C$6:$K$35,9,FALSE))</f>
        <v/>
      </c>
      <c r="AG137" s="437"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48" t="str">
        <f>IF(AM136="","",VLOOKUP(AM136,'シフト記号表（勤務時間帯）'!$C$6:$K$35,9,FALSE))</f>
        <v/>
      </c>
      <c r="AN137" s="437"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48" t="str">
        <f>IF(AT136="","",VLOOKUP(AT136,'シフト記号表（勤務時間帯）'!$C$6:$K$35,9,FALSE))</f>
        <v/>
      </c>
      <c r="AU137" s="437" t="str">
        <f>IF(AU136="","",VLOOKUP(AU136,'シフト記号表（勤務時間帯）'!$C$6:$K$35,9,FALSE))</f>
        <v/>
      </c>
      <c r="AV137" s="442" t="str">
        <f>IF(AV136="","",VLOOKUP(AV136,'シフト記号表（勤務時間帯）'!$C$6:$K$35,9,FALSE))</f>
        <v/>
      </c>
      <c r="AW137" s="442"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2"/>
      <c r="BC137" s="128"/>
      <c r="BD137" s="128"/>
      <c r="BE137" s="128"/>
      <c r="BF137" s="140"/>
    </row>
    <row r="138" spans="2:58" ht="20.25" customHeight="1">
      <c r="B138" s="359"/>
      <c r="C138" s="36"/>
      <c r="D138" s="56"/>
      <c r="E138" s="66"/>
      <c r="F138" s="533">
        <f>C136</f>
        <v>0</v>
      </c>
      <c r="G138" s="83"/>
      <c r="H138" s="94"/>
      <c r="I138" s="103"/>
      <c r="J138" s="103"/>
      <c r="K138" s="108"/>
      <c r="L138" s="120"/>
      <c r="M138" s="130"/>
      <c r="N138" s="130"/>
      <c r="O138" s="142"/>
      <c r="P138" s="410" t="s">
        <v>72</v>
      </c>
      <c r="Q138" s="419"/>
      <c r="R138" s="427"/>
      <c r="S138" s="438"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49" t="str">
        <f>IF(Y136="","",VLOOKUP(Y136,'シフト記号表（勤務時間帯）'!$C$6:$U$35,19,FALSE))</f>
        <v/>
      </c>
      <c r="Z138" s="438"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49" t="str">
        <f>IF(AF136="","",VLOOKUP(AF136,'シフト記号表（勤務時間帯）'!$C$6:$U$35,19,FALSE))</f>
        <v/>
      </c>
      <c r="AG138" s="438"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49" t="str">
        <f>IF(AM136="","",VLOOKUP(AM136,'シフト記号表（勤務時間帯）'!$C$6:$U$35,19,FALSE))</f>
        <v/>
      </c>
      <c r="AN138" s="438"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49" t="str">
        <f>IF(AT136="","",VLOOKUP(AT136,'シフト記号表（勤務時間帯）'!$C$6:$U$35,19,FALSE))</f>
        <v/>
      </c>
      <c r="AU138" s="438" t="str">
        <f>IF(AU136="","",VLOOKUP(AU136,'シフト記号表（勤務時間帯）'!$C$6:$U$35,19,FALSE))</f>
        <v/>
      </c>
      <c r="AV138" s="443" t="str">
        <f>IF(AV136="","",VLOOKUP(AV136,'シフト記号表（勤務時間帯）'!$C$6:$U$35,19,FALSE))</f>
        <v/>
      </c>
      <c r="AW138" s="443"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3"/>
      <c r="BC138" s="130"/>
      <c r="BD138" s="130"/>
      <c r="BE138" s="130"/>
      <c r="BF138" s="142"/>
    </row>
    <row r="139" spans="2:58" ht="20.25" customHeight="1">
      <c r="B139" s="359">
        <f>B136+1</f>
        <v>40</v>
      </c>
      <c r="C139" s="34"/>
      <c r="D139" s="54"/>
      <c r="E139" s="64"/>
      <c r="F139" s="71"/>
      <c r="G139" s="71"/>
      <c r="H139" s="95"/>
      <c r="I139" s="103"/>
      <c r="J139" s="103"/>
      <c r="K139" s="108"/>
      <c r="L139" s="119"/>
      <c r="M139" s="129"/>
      <c r="N139" s="129"/>
      <c r="O139" s="141"/>
      <c r="P139" s="411" t="s">
        <v>69</v>
      </c>
      <c r="Q139" s="420"/>
      <c r="R139" s="428"/>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1"/>
      <c r="BC139" s="129"/>
      <c r="BD139" s="129"/>
      <c r="BE139" s="129"/>
      <c r="BF139" s="141"/>
    </row>
    <row r="140" spans="2:58" ht="20.25" customHeight="1">
      <c r="B140" s="359"/>
      <c r="C140" s="35"/>
      <c r="D140" s="55"/>
      <c r="E140" s="65"/>
      <c r="F140" s="69"/>
      <c r="G140" s="82"/>
      <c r="H140" s="94"/>
      <c r="I140" s="103"/>
      <c r="J140" s="103"/>
      <c r="K140" s="108"/>
      <c r="L140" s="118"/>
      <c r="M140" s="128"/>
      <c r="N140" s="128"/>
      <c r="O140" s="140"/>
      <c r="P140" s="409" t="s">
        <v>27</v>
      </c>
      <c r="Q140" s="418"/>
      <c r="R140" s="426"/>
      <c r="S140" s="437"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48" t="str">
        <f>IF(Y139="","",VLOOKUP(Y139,'シフト記号表（勤務時間帯）'!$C$6:$K$35,9,FALSE))</f>
        <v/>
      </c>
      <c r="Z140" s="437"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48" t="str">
        <f>IF(AF139="","",VLOOKUP(AF139,'シフト記号表（勤務時間帯）'!$C$6:$K$35,9,FALSE))</f>
        <v/>
      </c>
      <c r="AG140" s="437"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48" t="str">
        <f>IF(AM139="","",VLOOKUP(AM139,'シフト記号表（勤務時間帯）'!$C$6:$K$35,9,FALSE))</f>
        <v/>
      </c>
      <c r="AN140" s="437"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48" t="str">
        <f>IF(AT139="","",VLOOKUP(AT139,'シフト記号表（勤務時間帯）'!$C$6:$K$35,9,FALSE))</f>
        <v/>
      </c>
      <c r="AU140" s="437" t="str">
        <f>IF(AU139="","",VLOOKUP(AU139,'シフト記号表（勤務時間帯）'!$C$6:$K$35,9,FALSE))</f>
        <v/>
      </c>
      <c r="AV140" s="442" t="str">
        <f>IF(AV139="","",VLOOKUP(AV139,'シフト記号表（勤務時間帯）'!$C$6:$K$35,9,FALSE))</f>
        <v/>
      </c>
      <c r="AW140" s="442"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2"/>
      <c r="BC140" s="128"/>
      <c r="BD140" s="128"/>
      <c r="BE140" s="128"/>
      <c r="BF140" s="140"/>
    </row>
    <row r="141" spans="2:58" ht="20.25" customHeight="1">
      <c r="B141" s="359"/>
      <c r="C141" s="36"/>
      <c r="D141" s="56"/>
      <c r="E141" s="66"/>
      <c r="F141" s="533">
        <f>C139</f>
        <v>0</v>
      </c>
      <c r="G141" s="83"/>
      <c r="H141" s="94"/>
      <c r="I141" s="103"/>
      <c r="J141" s="103"/>
      <c r="K141" s="108"/>
      <c r="L141" s="120"/>
      <c r="M141" s="130"/>
      <c r="N141" s="130"/>
      <c r="O141" s="142"/>
      <c r="P141" s="410" t="s">
        <v>72</v>
      </c>
      <c r="Q141" s="419"/>
      <c r="R141" s="427"/>
      <c r="S141" s="438"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49" t="str">
        <f>IF(Y139="","",VLOOKUP(Y139,'シフト記号表（勤務時間帯）'!$C$6:$U$35,19,FALSE))</f>
        <v/>
      </c>
      <c r="Z141" s="438"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49" t="str">
        <f>IF(AF139="","",VLOOKUP(AF139,'シフト記号表（勤務時間帯）'!$C$6:$U$35,19,FALSE))</f>
        <v/>
      </c>
      <c r="AG141" s="438"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49" t="str">
        <f>IF(AM139="","",VLOOKUP(AM139,'シフト記号表（勤務時間帯）'!$C$6:$U$35,19,FALSE))</f>
        <v/>
      </c>
      <c r="AN141" s="438"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49" t="str">
        <f>IF(AT139="","",VLOOKUP(AT139,'シフト記号表（勤務時間帯）'!$C$6:$U$35,19,FALSE))</f>
        <v/>
      </c>
      <c r="AU141" s="438" t="str">
        <f>IF(AU139="","",VLOOKUP(AU139,'シフト記号表（勤務時間帯）'!$C$6:$U$35,19,FALSE))</f>
        <v/>
      </c>
      <c r="AV141" s="443" t="str">
        <f>IF(AV139="","",VLOOKUP(AV139,'シフト記号表（勤務時間帯）'!$C$6:$U$35,19,FALSE))</f>
        <v/>
      </c>
      <c r="AW141" s="443"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3"/>
      <c r="BC141" s="130"/>
      <c r="BD141" s="130"/>
      <c r="BE141" s="130"/>
      <c r="BF141" s="142"/>
    </row>
    <row r="142" spans="2:58" ht="20.25" customHeight="1">
      <c r="B142" s="359">
        <f>B139+1</f>
        <v>41</v>
      </c>
      <c r="C142" s="34"/>
      <c r="D142" s="54"/>
      <c r="E142" s="64"/>
      <c r="F142" s="71"/>
      <c r="G142" s="71"/>
      <c r="H142" s="95"/>
      <c r="I142" s="103"/>
      <c r="J142" s="103"/>
      <c r="K142" s="108"/>
      <c r="L142" s="119"/>
      <c r="M142" s="129"/>
      <c r="N142" s="129"/>
      <c r="O142" s="141"/>
      <c r="P142" s="411" t="s">
        <v>69</v>
      </c>
      <c r="Q142" s="420"/>
      <c r="R142" s="428"/>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1"/>
      <c r="BC142" s="129"/>
      <c r="BD142" s="129"/>
      <c r="BE142" s="129"/>
      <c r="BF142" s="141"/>
    </row>
    <row r="143" spans="2:58" ht="20.25" customHeight="1">
      <c r="B143" s="359"/>
      <c r="C143" s="35"/>
      <c r="D143" s="55"/>
      <c r="E143" s="65"/>
      <c r="F143" s="69"/>
      <c r="G143" s="82"/>
      <c r="H143" s="94"/>
      <c r="I143" s="103"/>
      <c r="J143" s="103"/>
      <c r="K143" s="108"/>
      <c r="L143" s="118"/>
      <c r="M143" s="128"/>
      <c r="N143" s="128"/>
      <c r="O143" s="140"/>
      <c r="P143" s="409" t="s">
        <v>27</v>
      </c>
      <c r="Q143" s="418"/>
      <c r="R143" s="426"/>
      <c r="S143" s="437"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48" t="str">
        <f>IF(Y142="","",VLOOKUP(Y142,'シフト記号表（勤務時間帯）'!$C$6:$K$35,9,FALSE))</f>
        <v/>
      </c>
      <c r="Z143" s="437"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48" t="str">
        <f>IF(AF142="","",VLOOKUP(AF142,'シフト記号表（勤務時間帯）'!$C$6:$K$35,9,FALSE))</f>
        <v/>
      </c>
      <c r="AG143" s="437"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48" t="str">
        <f>IF(AM142="","",VLOOKUP(AM142,'シフト記号表（勤務時間帯）'!$C$6:$K$35,9,FALSE))</f>
        <v/>
      </c>
      <c r="AN143" s="437"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48" t="str">
        <f>IF(AT142="","",VLOOKUP(AT142,'シフト記号表（勤務時間帯）'!$C$6:$K$35,9,FALSE))</f>
        <v/>
      </c>
      <c r="AU143" s="437" t="str">
        <f>IF(AU142="","",VLOOKUP(AU142,'シフト記号表（勤務時間帯）'!$C$6:$K$35,9,FALSE))</f>
        <v/>
      </c>
      <c r="AV143" s="442" t="str">
        <f>IF(AV142="","",VLOOKUP(AV142,'シフト記号表（勤務時間帯）'!$C$6:$K$35,9,FALSE))</f>
        <v/>
      </c>
      <c r="AW143" s="442"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2"/>
      <c r="BC143" s="128"/>
      <c r="BD143" s="128"/>
      <c r="BE143" s="128"/>
      <c r="BF143" s="140"/>
    </row>
    <row r="144" spans="2:58" ht="20.25" customHeight="1">
      <c r="B144" s="359"/>
      <c r="C144" s="36"/>
      <c r="D144" s="56"/>
      <c r="E144" s="66"/>
      <c r="F144" s="533">
        <f>C142</f>
        <v>0</v>
      </c>
      <c r="G144" s="83"/>
      <c r="H144" s="94"/>
      <c r="I144" s="103"/>
      <c r="J144" s="103"/>
      <c r="K144" s="108"/>
      <c r="L144" s="120"/>
      <c r="M144" s="130"/>
      <c r="N144" s="130"/>
      <c r="O144" s="142"/>
      <c r="P144" s="410" t="s">
        <v>72</v>
      </c>
      <c r="Q144" s="419"/>
      <c r="R144" s="427"/>
      <c r="S144" s="438"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49" t="str">
        <f>IF(Y142="","",VLOOKUP(Y142,'シフト記号表（勤務時間帯）'!$C$6:$U$35,19,FALSE))</f>
        <v/>
      </c>
      <c r="Z144" s="438"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49" t="str">
        <f>IF(AF142="","",VLOOKUP(AF142,'シフト記号表（勤務時間帯）'!$C$6:$U$35,19,FALSE))</f>
        <v/>
      </c>
      <c r="AG144" s="438"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49" t="str">
        <f>IF(AM142="","",VLOOKUP(AM142,'シフト記号表（勤務時間帯）'!$C$6:$U$35,19,FALSE))</f>
        <v/>
      </c>
      <c r="AN144" s="438"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49" t="str">
        <f>IF(AT142="","",VLOOKUP(AT142,'シフト記号表（勤務時間帯）'!$C$6:$U$35,19,FALSE))</f>
        <v/>
      </c>
      <c r="AU144" s="438" t="str">
        <f>IF(AU142="","",VLOOKUP(AU142,'シフト記号表（勤務時間帯）'!$C$6:$U$35,19,FALSE))</f>
        <v/>
      </c>
      <c r="AV144" s="443" t="str">
        <f>IF(AV142="","",VLOOKUP(AV142,'シフト記号表（勤務時間帯）'!$C$6:$U$35,19,FALSE))</f>
        <v/>
      </c>
      <c r="AW144" s="443"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3"/>
      <c r="BC144" s="130"/>
      <c r="BD144" s="130"/>
      <c r="BE144" s="130"/>
      <c r="BF144" s="142"/>
    </row>
    <row r="145" spans="2:58" ht="20.25" customHeight="1">
      <c r="B145" s="359">
        <f>B142+1</f>
        <v>42</v>
      </c>
      <c r="C145" s="34"/>
      <c r="D145" s="54"/>
      <c r="E145" s="64"/>
      <c r="F145" s="71"/>
      <c r="G145" s="71"/>
      <c r="H145" s="95"/>
      <c r="I145" s="103"/>
      <c r="J145" s="103"/>
      <c r="K145" s="108"/>
      <c r="L145" s="119"/>
      <c r="M145" s="129"/>
      <c r="N145" s="129"/>
      <c r="O145" s="141"/>
      <c r="P145" s="411" t="s">
        <v>69</v>
      </c>
      <c r="Q145" s="420"/>
      <c r="R145" s="428"/>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1"/>
      <c r="BC145" s="129"/>
      <c r="BD145" s="129"/>
      <c r="BE145" s="129"/>
      <c r="BF145" s="141"/>
    </row>
    <row r="146" spans="2:58" ht="20.25" customHeight="1">
      <c r="B146" s="359"/>
      <c r="C146" s="35"/>
      <c r="D146" s="55"/>
      <c r="E146" s="65"/>
      <c r="F146" s="69"/>
      <c r="G146" s="82"/>
      <c r="H146" s="94"/>
      <c r="I146" s="103"/>
      <c r="J146" s="103"/>
      <c r="K146" s="108"/>
      <c r="L146" s="118"/>
      <c r="M146" s="128"/>
      <c r="N146" s="128"/>
      <c r="O146" s="140"/>
      <c r="P146" s="409" t="s">
        <v>27</v>
      </c>
      <c r="Q146" s="418"/>
      <c r="R146" s="426"/>
      <c r="S146" s="437"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48" t="str">
        <f>IF(Y145="","",VLOOKUP(Y145,'シフト記号表（勤務時間帯）'!$C$6:$K$35,9,FALSE))</f>
        <v/>
      </c>
      <c r="Z146" s="437"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48" t="str">
        <f>IF(AF145="","",VLOOKUP(AF145,'シフト記号表（勤務時間帯）'!$C$6:$K$35,9,FALSE))</f>
        <v/>
      </c>
      <c r="AG146" s="437"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48" t="str">
        <f>IF(AM145="","",VLOOKUP(AM145,'シフト記号表（勤務時間帯）'!$C$6:$K$35,9,FALSE))</f>
        <v/>
      </c>
      <c r="AN146" s="437"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48" t="str">
        <f>IF(AT145="","",VLOOKUP(AT145,'シフト記号表（勤務時間帯）'!$C$6:$K$35,9,FALSE))</f>
        <v/>
      </c>
      <c r="AU146" s="437" t="str">
        <f>IF(AU145="","",VLOOKUP(AU145,'シフト記号表（勤務時間帯）'!$C$6:$K$35,9,FALSE))</f>
        <v/>
      </c>
      <c r="AV146" s="442" t="str">
        <f>IF(AV145="","",VLOOKUP(AV145,'シフト記号表（勤務時間帯）'!$C$6:$K$35,9,FALSE))</f>
        <v/>
      </c>
      <c r="AW146" s="442"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2"/>
      <c r="BC146" s="128"/>
      <c r="BD146" s="128"/>
      <c r="BE146" s="128"/>
      <c r="BF146" s="140"/>
    </row>
    <row r="147" spans="2:58" ht="20.25" customHeight="1">
      <c r="B147" s="359"/>
      <c r="C147" s="36"/>
      <c r="D147" s="56"/>
      <c r="E147" s="66"/>
      <c r="F147" s="533">
        <f>C145</f>
        <v>0</v>
      </c>
      <c r="G147" s="83"/>
      <c r="H147" s="94"/>
      <c r="I147" s="103"/>
      <c r="J147" s="103"/>
      <c r="K147" s="108"/>
      <c r="L147" s="120"/>
      <c r="M147" s="130"/>
      <c r="N147" s="130"/>
      <c r="O147" s="142"/>
      <c r="P147" s="410" t="s">
        <v>72</v>
      </c>
      <c r="Q147" s="419"/>
      <c r="R147" s="427"/>
      <c r="S147" s="438"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49" t="str">
        <f>IF(Y145="","",VLOOKUP(Y145,'シフト記号表（勤務時間帯）'!$C$6:$U$35,19,FALSE))</f>
        <v/>
      </c>
      <c r="Z147" s="438"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49" t="str">
        <f>IF(AF145="","",VLOOKUP(AF145,'シフト記号表（勤務時間帯）'!$C$6:$U$35,19,FALSE))</f>
        <v/>
      </c>
      <c r="AG147" s="438"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49" t="str">
        <f>IF(AM145="","",VLOOKUP(AM145,'シフト記号表（勤務時間帯）'!$C$6:$U$35,19,FALSE))</f>
        <v/>
      </c>
      <c r="AN147" s="438"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49" t="str">
        <f>IF(AT145="","",VLOOKUP(AT145,'シフト記号表（勤務時間帯）'!$C$6:$U$35,19,FALSE))</f>
        <v/>
      </c>
      <c r="AU147" s="438" t="str">
        <f>IF(AU145="","",VLOOKUP(AU145,'シフト記号表（勤務時間帯）'!$C$6:$U$35,19,FALSE))</f>
        <v/>
      </c>
      <c r="AV147" s="443" t="str">
        <f>IF(AV145="","",VLOOKUP(AV145,'シフト記号表（勤務時間帯）'!$C$6:$U$35,19,FALSE))</f>
        <v/>
      </c>
      <c r="AW147" s="443"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3"/>
      <c r="BC147" s="130"/>
      <c r="BD147" s="130"/>
      <c r="BE147" s="130"/>
      <c r="BF147" s="142"/>
    </row>
    <row r="148" spans="2:58" ht="20.25" customHeight="1">
      <c r="B148" s="359">
        <f>B145+1</f>
        <v>43</v>
      </c>
      <c r="C148" s="34"/>
      <c r="D148" s="54"/>
      <c r="E148" s="64"/>
      <c r="F148" s="71"/>
      <c r="G148" s="71"/>
      <c r="H148" s="95"/>
      <c r="I148" s="103"/>
      <c r="J148" s="103"/>
      <c r="K148" s="108"/>
      <c r="L148" s="119"/>
      <c r="M148" s="129"/>
      <c r="N148" s="129"/>
      <c r="O148" s="141"/>
      <c r="P148" s="411" t="s">
        <v>69</v>
      </c>
      <c r="Q148" s="420"/>
      <c r="R148" s="428"/>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1"/>
      <c r="BC148" s="129"/>
      <c r="BD148" s="129"/>
      <c r="BE148" s="129"/>
      <c r="BF148" s="141"/>
    </row>
    <row r="149" spans="2:58" ht="20.25" customHeight="1">
      <c r="B149" s="359"/>
      <c r="C149" s="35"/>
      <c r="D149" s="55"/>
      <c r="E149" s="65"/>
      <c r="F149" s="69"/>
      <c r="G149" s="82"/>
      <c r="H149" s="94"/>
      <c r="I149" s="103"/>
      <c r="J149" s="103"/>
      <c r="K149" s="108"/>
      <c r="L149" s="118"/>
      <c r="M149" s="128"/>
      <c r="N149" s="128"/>
      <c r="O149" s="140"/>
      <c r="P149" s="409" t="s">
        <v>27</v>
      </c>
      <c r="Q149" s="418"/>
      <c r="R149" s="426"/>
      <c r="S149" s="437"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48" t="str">
        <f>IF(Y148="","",VLOOKUP(Y148,'シフト記号表（勤務時間帯）'!$C$6:$K$35,9,FALSE))</f>
        <v/>
      </c>
      <c r="Z149" s="437"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48" t="str">
        <f>IF(AF148="","",VLOOKUP(AF148,'シフト記号表（勤務時間帯）'!$C$6:$K$35,9,FALSE))</f>
        <v/>
      </c>
      <c r="AG149" s="437"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48" t="str">
        <f>IF(AM148="","",VLOOKUP(AM148,'シフト記号表（勤務時間帯）'!$C$6:$K$35,9,FALSE))</f>
        <v/>
      </c>
      <c r="AN149" s="437"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48" t="str">
        <f>IF(AT148="","",VLOOKUP(AT148,'シフト記号表（勤務時間帯）'!$C$6:$K$35,9,FALSE))</f>
        <v/>
      </c>
      <c r="AU149" s="437" t="str">
        <f>IF(AU148="","",VLOOKUP(AU148,'シフト記号表（勤務時間帯）'!$C$6:$K$35,9,FALSE))</f>
        <v/>
      </c>
      <c r="AV149" s="442" t="str">
        <f>IF(AV148="","",VLOOKUP(AV148,'シフト記号表（勤務時間帯）'!$C$6:$K$35,9,FALSE))</f>
        <v/>
      </c>
      <c r="AW149" s="442"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2"/>
      <c r="BC149" s="128"/>
      <c r="BD149" s="128"/>
      <c r="BE149" s="128"/>
      <c r="BF149" s="140"/>
    </row>
    <row r="150" spans="2:58" ht="20.25" customHeight="1">
      <c r="B150" s="359"/>
      <c r="C150" s="36"/>
      <c r="D150" s="56"/>
      <c r="E150" s="66"/>
      <c r="F150" s="533">
        <f>C148</f>
        <v>0</v>
      </c>
      <c r="G150" s="83"/>
      <c r="H150" s="94"/>
      <c r="I150" s="103"/>
      <c r="J150" s="103"/>
      <c r="K150" s="108"/>
      <c r="L150" s="120"/>
      <c r="M150" s="130"/>
      <c r="N150" s="130"/>
      <c r="O150" s="142"/>
      <c r="P150" s="410" t="s">
        <v>72</v>
      </c>
      <c r="Q150" s="419"/>
      <c r="R150" s="427"/>
      <c r="S150" s="438"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49" t="str">
        <f>IF(Y148="","",VLOOKUP(Y148,'シフト記号表（勤務時間帯）'!$C$6:$U$35,19,FALSE))</f>
        <v/>
      </c>
      <c r="Z150" s="438"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49" t="str">
        <f>IF(AF148="","",VLOOKUP(AF148,'シフト記号表（勤務時間帯）'!$C$6:$U$35,19,FALSE))</f>
        <v/>
      </c>
      <c r="AG150" s="438"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49" t="str">
        <f>IF(AM148="","",VLOOKUP(AM148,'シフト記号表（勤務時間帯）'!$C$6:$U$35,19,FALSE))</f>
        <v/>
      </c>
      <c r="AN150" s="438"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49" t="str">
        <f>IF(AT148="","",VLOOKUP(AT148,'シフト記号表（勤務時間帯）'!$C$6:$U$35,19,FALSE))</f>
        <v/>
      </c>
      <c r="AU150" s="438" t="str">
        <f>IF(AU148="","",VLOOKUP(AU148,'シフト記号表（勤務時間帯）'!$C$6:$U$35,19,FALSE))</f>
        <v/>
      </c>
      <c r="AV150" s="443" t="str">
        <f>IF(AV148="","",VLOOKUP(AV148,'シフト記号表（勤務時間帯）'!$C$6:$U$35,19,FALSE))</f>
        <v/>
      </c>
      <c r="AW150" s="443"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3"/>
      <c r="BC150" s="130"/>
      <c r="BD150" s="130"/>
      <c r="BE150" s="130"/>
      <c r="BF150" s="142"/>
    </row>
    <row r="151" spans="2:58" ht="20.25" customHeight="1">
      <c r="B151" s="359">
        <f>B148+1</f>
        <v>44</v>
      </c>
      <c r="C151" s="34"/>
      <c r="D151" s="54"/>
      <c r="E151" s="64"/>
      <c r="F151" s="71"/>
      <c r="G151" s="71"/>
      <c r="H151" s="95"/>
      <c r="I151" s="103"/>
      <c r="J151" s="103"/>
      <c r="K151" s="108"/>
      <c r="L151" s="119"/>
      <c r="M151" s="129"/>
      <c r="N151" s="129"/>
      <c r="O151" s="141"/>
      <c r="P151" s="411" t="s">
        <v>69</v>
      </c>
      <c r="Q151" s="420"/>
      <c r="R151" s="428"/>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1"/>
      <c r="BC151" s="129"/>
      <c r="BD151" s="129"/>
      <c r="BE151" s="129"/>
      <c r="BF151" s="141"/>
    </row>
    <row r="152" spans="2:58" ht="20.25" customHeight="1">
      <c r="B152" s="359"/>
      <c r="C152" s="35"/>
      <c r="D152" s="55"/>
      <c r="E152" s="65"/>
      <c r="F152" s="69"/>
      <c r="G152" s="82"/>
      <c r="H152" s="94"/>
      <c r="I152" s="103"/>
      <c r="J152" s="103"/>
      <c r="K152" s="108"/>
      <c r="L152" s="118"/>
      <c r="M152" s="128"/>
      <c r="N152" s="128"/>
      <c r="O152" s="140"/>
      <c r="P152" s="409" t="s">
        <v>27</v>
      </c>
      <c r="Q152" s="418"/>
      <c r="R152" s="426"/>
      <c r="S152" s="437"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48" t="str">
        <f>IF(Y151="","",VLOOKUP(Y151,'シフト記号表（勤務時間帯）'!$C$6:$K$35,9,FALSE))</f>
        <v/>
      </c>
      <c r="Z152" s="437"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48" t="str">
        <f>IF(AF151="","",VLOOKUP(AF151,'シフト記号表（勤務時間帯）'!$C$6:$K$35,9,FALSE))</f>
        <v/>
      </c>
      <c r="AG152" s="437"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48" t="str">
        <f>IF(AM151="","",VLOOKUP(AM151,'シフト記号表（勤務時間帯）'!$C$6:$K$35,9,FALSE))</f>
        <v/>
      </c>
      <c r="AN152" s="437"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48" t="str">
        <f>IF(AT151="","",VLOOKUP(AT151,'シフト記号表（勤務時間帯）'!$C$6:$K$35,9,FALSE))</f>
        <v/>
      </c>
      <c r="AU152" s="437" t="str">
        <f>IF(AU151="","",VLOOKUP(AU151,'シフト記号表（勤務時間帯）'!$C$6:$K$35,9,FALSE))</f>
        <v/>
      </c>
      <c r="AV152" s="442" t="str">
        <f>IF(AV151="","",VLOOKUP(AV151,'シフト記号表（勤務時間帯）'!$C$6:$K$35,9,FALSE))</f>
        <v/>
      </c>
      <c r="AW152" s="442"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2"/>
      <c r="BC152" s="128"/>
      <c r="BD152" s="128"/>
      <c r="BE152" s="128"/>
      <c r="BF152" s="140"/>
    </row>
    <row r="153" spans="2:58" ht="20.25" customHeight="1">
      <c r="B153" s="359"/>
      <c r="C153" s="36"/>
      <c r="D153" s="56"/>
      <c r="E153" s="66"/>
      <c r="F153" s="533">
        <f>C151</f>
        <v>0</v>
      </c>
      <c r="G153" s="83"/>
      <c r="H153" s="94"/>
      <c r="I153" s="103"/>
      <c r="J153" s="103"/>
      <c r="K153" s="108"/>
      <c r="L153" s="120"/>
      <c r="M153" s="130"/>
      <c r="N153" s="130"/>
      <c r="O153" s="142"/>
      <c r="P153" s="410" t="s">
        <v>72</v>
      </c>
      <c r="Q153" s="419"/>
      <c r="R153" s="427"/>
      <c r="S153" s="438"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49" t="str">
        <f>IF(Y151="","",VLOOKUP(Y151,'シフト記号表（勤務時間帯）'!$C$6:$U$35,19,FALSE))</f>
        <v/>
      </c>
      <c r="Z153" s="438"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49" t="str">
        <f>IF(AF151="","",VLOOKUP(AF151,'シフト記号表（勤務時間帯）'!$C$6:$U$35,19,FALSE))</f>
        <v/>
      </c>
      <c r="AG153" s="438"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49" t="str">
        <f>IF(AM151="","",VLOOKUP(AM151,'シフト記号表（勤務時間帯）'!$C$6:$U$35,19,FALSE))</f>
        <v/>
      </c>
      <c r="AN153" s="438"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49" t="str">
        <f>IF(AT151="","",VLOOKUP(AT151,'シフト記号表（勤務時間帯）'!$C$6:$U$35,19,FALSE))</f>
        <v/>
      </c>
      <c r="AU153" s="438" t="str">
        <f>IF(AU151="","",VLOOKUP(AU151,'シフト記号表（勤務時間帯）'!$C$6:$U$35,19,FALSE))</f>
        <v/>
      </c>
      <c r="AV153" s="443" t="str">
        <f>IF(AV151="","",VLOOKUP(AV151,'シフト記号表（勤務時間帯）'!$C$6:$U$35,19,FALSE))</f>
        <v/>
      </c>
      <c r="AW153" s="443"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3"/>
      <c r="BC153" s="130"/>
      <c r="BD153" s="130"/>
      <c r="BE153" s="130"/>
      <c r="BF153" s="142"/>
    </row>
    <row r="154" spans="2:58" ht="20.25" customHeight="1">
      <c r="B154" s="359">
        <f>B151+1</f>
        <v>45</v>
      </c>
      <c r="C154" s="34"/>
      <c r="D154" s="54"/>
      <c r="E154" s="64"/>
      <c r="F154" s="71"/>
      <c r="G154" s="71"/>
      <c r="H154" s="95"/>
      <c r="I154" s="103"/>
      <c r="J154" s="103"/>
      <c r="K154" s="108"/>
      <c r="L154" s="119"/>
      <c r="M154" s="129"/>
      <c r="N154" s="129"/>
      <c r="O154" s="141"/>
      <c r="P154" s="411" t="s">
        <v>69</v>
      </c>
      <c r="Q154" s="420"/>
      <c r="R154" s="428"/>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1"/>
      <c r="BC154" s="129"/>
      <c r="BD154" s="129"/>
      <c r="BE154" s="129"/>
      <c r="BF154" s="141"/>
    </row>
    <row r="155" spans="2:58" ht="20.25" customHeight="1">
      <c r="B155" s="359"/>
      <c r="C155" s="35"/>
      <c r="D155" s="55"/>
      <c r="E155" s="65"/>
      <c r="F155" s="69"/>
      <c r="G155" s="82"/>
      <c r="H155" s="94"/>
      <c r="I155" s="103"/>
      <c r="J155" s="103"/>
      <c r="K155" s="108"/>
      <c r="L155" s="118"/>
      <c r="M155" s="128"/>
      <c r="N155" s="128"/>
      <c r="O155" s="140"/>
      <c r="P155" s="409" t="s">
        <v>27</v>
      </c>
      <c r="Q155" s="418"/>
      <c r="R155" s="426"/>
      <c r="S155" s="437"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48" t="str">
        <f>IF(Y154="","",VLOOKUP(Y154,'シフト記号表（勤務時間帯）'!$C$6:$K$35,9,FALSE))</f>
        <v/>
      </c>
      <c r="Z155" s="437"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48" t="str">
        <f>IF(AF154="","",VLOOKUP(AF154,'シフト記号表（勤務時間帯）'!$C$6:$K$35,9,FALSE))</f>
        <v/>
      </c>
      <c r="AG155" s="437"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48" t="str">
        <f>IF(AM154="","",VLOOKUP(AM154,'シフト記号表（勤務時間帯）'!$C$6:$K$35,9,FALSE))</f>
        <v/>
      </c>
      <c r="AN155" s="437"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48" t="str">
        <f>IF(AT154="","",VLOOKUP(AT154,'シフト記号表（勤務時間帯）'!$C$6:$K$35,9,FALSE))</f>
        <v/>
      </c>
      <c r="AU155" s="437" t="str">
        <f>IF(AU154="","",VLOOKUP(AU154,'シフト記号表（勤務時間帯）'!$C$6:$K$35,9,FALSE))</f>
        <v/>
      </c>
      <c r="AV155" s="442" t="str">
        <f>IF(AV154="","",VLOOKUP(AV154,'シフト記号表（勤務時間帯）'!$C$6:$K$35,9,FALSE))</f>
        <v/>
      </c>
      <c r="AW155" s="442"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2"/>
      <c r="BC155" s="128"/>
      <c r="BD155" s="128"/>
      <c r="BE155" s="128"/>
      <c r="BF155" s="140"/>
    </row>
    <row r="156" spans="2:58" ht="20.25" customHeight="1">
      <c r="B156" s="359"/>
      <c r="C156" s="36"/>
      <c r="D156" s="56"/>
      <c r="E156" s="66"/>
      <c r="F156" s="533">
        <f>C154</f>
        <v>0</v>
      </c>
      <c r="G156" s="83"/>
      <c r="H156" s="94"/>
      <c r="I156" s="103"/>
      <c r="J156" s="103"/>
      <c r="K156" s="108"/>
      <c r="L156" s="120"/>
      <c r="M156" s="130"/>
      <c r="N156" s="130"/>
      <c r="O156" s="142"/>
      <c r="P156" s="410" t="s">
        <v>72</v>
      </c>
      <c r="Q156" s="419"/>
      <c r="R156" s="427"/>
      <c r="S156" s="438"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49" t="str">
        <f>IF(Y154="","",VLOOKUP(Y154,'シフト記号表（勤務時間帯）'!$C$6:$U$35,19,FALSE))</f>
        <v/>
      </c>
      <c r="Z156" s="438"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49" t="str">
        <f>IF(AF154="","",VLOOKUP(AF154,'シフト記号表（勤務時間帯）'!$C$6:$U$35,19,FALSE))</f>
        <v/>
      </c>
      <c r="AG156" s="438"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49" t="str">
        <f>IF(AM154="","",VLOOKUP(AM154,'シフト記号表（勤務時間帯）'!$C$6:$U$35,19,FALSE))</f>
        <v/>
      </c>
      <c r="AN156" s="438"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49" t="str">
        <f>IF(AT154="","",VLOOKUP(AT154,'シフト記号表（勤務時間帯）'!$C$6:$U$35,19,FALSE))</f>
        <v/>
      </c>
      <c r="AU156" s="438" t="str">
        <f>IF(AU154="","",VLOOKUP(AU154,'シフト記号表（勤務時間帯）'!$C$6:$U$35,19,FALSE))</f>
        <v/>
      </c>
      <c r="AV156" s="443" t="str">
        <f>IF(AV154="","",VLOOKUP(AV154,'シフト記号表（勤務時間帯）'!$C$6:$U$35,19,FALSE))</f>
        <v/>
      </c>
      <c r="AW156" s="443"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3"/>
      <c r="BC156" s="130"/>
      <c r="BD156" s="130"/>
      <c r="BE156" s="130"/>
      <c r="BF156" s="142"/>
    </row>
    <row r="157" spans="2:58" ht="20.25" customHeight="1">
      <c r="B157" s="359">
        <f>B154+1</f>
        <v>46</v>
      </c>
      <c r="C157" s="34"/>
      <c r="D157" s="54"/>
      <c r="E157" s="64"/>
      <c r="F157" s="71"/>
      <c r="G157" s="71"/>
      <c r="H157" s="95"/>
      <c r="I157" s="103"/>
      <c r="J157" s="103"/>
      <c r="K157" s="108"/>
      <c r="L157" s="119"/>
      <c r="M157" s="129"/>
      <c r="N157" s="129"/>
      <c r="O157" s="141"/>
      <c r="P157" s="411" t="s">
        <v>69</v>
      </c>
      <c r="Q157" s="420"/>
      <c r="R157" s="428"/>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1"/>
      <c r="BC157" s="129"/>
      <c r="BD157" s="129"/>
      <c r="BE157" s="129"/>
      <c r="BF157" s="141"/>
    </row>
    <row r="158" spans="2:58" ht="20.25" customHeight="1">
      <c r="B158" s="359"/>
      <c r="C158" s="35"/>
      <c r="D158" s="55"/>
      <c r="E158" s="65"/>
      <c r="F158" s="69"/>
      <c r="G158" s="82"/>
      <c r="H158" s="94"/>
      <c r="I158" s="103"/>
      <c r="J158" s="103"/>
      <c r="K158" s="108"/>
      <c r="L158" s="118"/>
      <c r="M158" s="128"/>
      <c r="N158" s="128"/>
      <c r="O158" s="140"/>
      <c r="P158" s="409" t="s">
        <v>27</v>
      </c>
      <c r="Q158" s="418"/>
      <c r="R158" s="426"/>
      <c r="S158" s="437"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48" t="str">
        <f>IF(Y157="","",VLOOKUP(Y157,'シフト記号表（勤務時間帯）'!$C$6:$K$35,9,FALSE))</f>
        <v/>
      </c>
      <c r="Z158" s="437"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48" t="str">
        <f>IF(AF157="","",VLOOKUP(AF157,'シフト記号表（勤務時間帯）'!$C$6:$K$35,9,FALSE))</f>
        <v/>
      </c>
      <c r="AG158" s="437"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48" t="str">
        <f>IF(AM157="","",VLOOKUP(AM157,'シフト記号表（勤務時間帯）'!$C$6:$K$35,9,FALSE))</f>
        <v/>
      </c>
      <c r="AN158" s="437"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48" t="str">
        <f>IF(AT157="","",VLOOKUP(AT157,'シフト記号表（勤務時間帯）'!$C$6:$K$35,9,FALSE))</f>
        <v/>
      </c>
      <c r="AU158" s="437" t="str">
        <f>IF(AU157="","",VLOOKUP(AU157,'シフト記号表（勤務時間帯）'!$C$6:$K$35,9,FALSE))</f>
        <v/>
      </c>
      <c r="AV158" s="442" t="str">
        <f>IF(AV157="","",VLOOKUP(AV157,'シフト記号表（勤務時間帯）'!$C$6:$K$35,9,FALSE))</f>
        <v/>
      </c>
      <c r="AW158" s="442"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2"/>
      <c r="BC158" s="128"/>
      <c r="BD158" s="128"/>
      <c r="BE158" s="128"/>
      <c r="BF158" s="140"/>
    </row>
    <row r="159" spans="2:58" ht="20.25" customHeight="1">
      <c r="B159" s="359"/>
      <c r="C159" s="36"/>
      <c r="D159" s="56"/>
      <c r="E159" s="66"/>
      <c r="F159" s="533">
        <f>C157</f>
        <v>0</v>
      </c>
      <c r="G159" s="83"/>
      <c r="H159" s="94"/>
      <c r="I159" s="103"/>
      <c r="J159" s="103"/>
      <c r="K159" s="108"/>
      <c r="L159" s="120"/>
      <c r="M159" s="130"/>
      <c r="N159" s="130"/>
      <c r="O159" s="142"/>
      <c r="P159" s="410" t="s">
        <v>72</v>
      </c>
      <c r="Q159" s="419"/>
      <c r="R159" s="427"/>
      <c r="S159" s="438"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49" t="str">
        <f>IF(Y157="","",VLOOKUP(Y157,'シフト記号表（勤務時間帯）'!$C$6:$U$35,19,FALSE))</f>
        <v/>
      </c>
      <c r="Z159" s="438"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49" t="str">
        <f>IF(AF157="","",VLOOKUP(AF157,'シフト記号表（勤務時間帯）'!$C$6:$U$35,19,FALSE))</f>
        <v/>
      </c>
      <c r="AG159" s="438"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49" t="str">
        <f>IF(AM157="","",VLOOKUP(AM157,'シフト記号表（勤務時間帯）'!$C$6:$U$35,19,FALSE))</f>
        <v/>
      </c>
      <c r="AN159" s="438"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49" t="str">
        <f>IF(AT157="","",VLOOKUP(AT157,'シフト記号表（勤務時間帯）'!$C$6:$U$35,19,FALSE))</f>
        <v/>
      </c>
      <c r="AU159" s="438" t="str">
        <f>IF(AU157="","",VLOOKUP(AU157,'シフト記号表（勤務時間帯）'!$C$6:$U$35,19,FALSE))</f>
        <v/>
      </c>
      <c r="AV159" s="443" t="str">
        <f>IF(AV157="","",VLOOKUP(AV157,'シフト記号表（勤務時間帯）'!$C$6:$U$35,19,FALSE))</f>
        <v/>
      </c>
      <c r="AW159" s="443"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3"/>
      <c r="BC159" s="130"/>
      <c r="BD159" s="130"/>
      <c r="BE159" s="130"/>
      <c r="BF159" s="142"/>
    </row>
    <row r="160" spans="2:58" ht="20.25" customHeight="1">
      <c r="B160" s="359">
        <f>B157+1</f>
        <v>47</v>
      </c>
      <c r="C160" s="34"/>
      <c r="D160" s="54"/>
      <c r="E160" s="64"/>
      <c r="F160" s="71"/>
      <c r="G160" s="71"/>
      <c r="H160" s="95"/>
      <c r="I160" s="103"/>
      <c r="J160" s="103"/>
      <c r="K160" s="108"/>
      <c r="L160" s="119"/>
      <c r="M160" s="129"/>
      <c r="N160" s="129"/>
      <c r="O160" s="141"/>
      <c r="P160" s="411" t="s">
        <v>69</v>
      </c>
      <c r="Q160" s="420"/>
      <c r="R160" s="428"/>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1"/>
      <c r="BC160" s="129"/>
      <c r="BD160" s="129"/>
      <c r="BE160" s="129"/>
      <c r="BF160" s="141"/>
    </row>
    <row r="161" spans="2:58" ht="20.25" customHeight="1">
      <c r="B161" s="359"/>
      <c r="C161" s="35"/>
      <c r="D161" s="55"/>
      <c r="E161" s="65"/>
      <c r="F161" s="69"/>
      <c r="G161" s="82"/>
      <c r="H161" s="94"/>
      <c r="I161" s="103"/>
      <c r="J161" s="103"/>
      <c r="K161" s="108"/>
      <c r="L161" s="118"/>
      <c r="M161" s="128"/>
      <c r="N161" s="128"/>
      <c r="O161" s="140"/>
      <c r="P161" s="409" t="s">
        <v>27</v>
      </c>
      <c r="Q161" s="418"/>
      <c r="R161" s="426"/>
      <c r="S161" s="437"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48" t="str">
        <f>IF(Y160="","",VLOOKUP(Y160,'シフト記号表（勤務時間帯）'!$C$6:$K$35,9,FALSE))</f>
        <v/>
      </c>
      <c r="Z161" s="437"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48" t="str">
        <f>IF(AF160="","",VLOOKUP(AF160,'シフト記号表（勤務時間帯）'!$C$6:$K$35,9,FALSE))</f>
        <v/>
      </c>
      <c r="AG161" s="437"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48" t="str">
        <f>IF(AM160="","",VLOOKUP(AM160,'シフト記号表（勤務時間帯）'!$C$6:$K$35,9,FALSE))</f>
        <v/>
      </c>
      <c r="AN161" s="437"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48" t="str">
        <f>IF(AT160="","",VLOOKUP(AT160,'シフト記号表（勤務時間帯）'!$C$6:$K$35,9,FALSE))</f>
        <v/>
      </c>
      <c r="AU161" s="437" t="str">
        <f>IF(AU160="","",VLOOKUP(AU160,'シフト記号表（勤務時間帯）'!$C$6:$K$35,9,FALSE))</f>
        <v/>
      </c>
      <c r="AV161" s="442" t="str">
        <f>IF(AV160="","",VLOOKUP(AV160,'シフト記号表（勤務時間帯）'!$C$6:$K$35,9,FALSE))</f>
        <v/>
      </c>
      <c r="AW161" s="442"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2"/>
      <c r="BC161" s="128"/>
      <c r="BD161" s="128"/>
      <c r="BE161" s="128"/>
      <c r="BF161" s="140"/>
    </row>
    <row r="162" spans="2:58" ht="20.25" customHeight="1">
      <c r="B162" s="359"/>
      <c r="C162" s="36"/>
      <c r="D162" s="56"/>
      <c r="E162" s="66"/>
      <c r="F162" s="533">
        <f>C160</f>
        <v>0</v>
      </c>
      <c r="G162" s="83"/>
      <c r="H162" s="94"/>
      <c r="I162" s="103"/>
      <c r="J162" s="103"/>
      <c r="K162" s="108"/>
      <c r="L162" s="120"/>
      <c r="M162" s="130"/>
      <c r="N162" s="130"/>
      <c r="O162" s="142"/>
      <c r="P162" s="410" t="s">
        <v>72</v>
      </c>
      <c r="Q162" s="419"/>
      <c r="R162" s="427"/>
      <c r="S162" s="438"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49" t="str">
        <f>IF(Y160="","",VLOOKUP(Y160,'シフト記号表（勤務時間帯）'!$C$6:$U$35,19,FALSE))</f>
        <v/>
      </c>
      <c r="Z162" s="438"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49" t="str">
        <f>IF(AF160="","",VLOOKUP(AF160,'シフト記号表（勤務時間帯）'!$C$6:$U$35,19,FALSE))</f>
        <v/>
      </c>
      <c r="AG162" s="438"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49" t="str">
        <f>IF(AM160="","",VLOOKUP(AM160,'シフト記号表（勤務時間帯）'!$C$6:$U$35,19,FALSE))</f>
        <v/>
      </c>
      <c r="AN162" s="438"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49" t="str">
        <f>IF(AT160="","",VLOOKUP(AT160,'シフト記号表（勤務時間帯）'!$C$6:$U$35,19,FALSE))</f>
        <v/>
      </c>
      <c r="AU162" s="438" t="str">
        <f>IF(AU160="","",VLOOKUP(AU160,'シフト記号表（勤務時間帯）'!$C$6:$U$35,19,FALSE))</f>
        <v/>
      </c>
      <c r="AV162" s="443" t="str">
        <f>IF(AV160="","",VLOOKUP(AV160,'シフト記号表（勤務時間帯）'!$C$6:$U$35,19,FALSE))</f>
        <v/>
      </c>
      <c r="AW162" s="443"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3"/>
      <c r="BC162" s="130"/>
      <c r="BD162" s="130"/>
      <c r="BE162" s="130"/>
      <c r="BF162" s="142"/>
    </row>
    <row r="163" spans="2:58" ht="20.25" customHeight="1">
      <c r="B163" s="359">
        <f>B160+1</f>
        <v>48</v>
      </c>
      <c r="C163" s="34"/>
      <c r="D163" s="54"/>
      <c r="E163" s="64"/>
      <c r="F163" s="71"/>
      <c r="G163" s="71"/>
      <c r="H163" s="95"/>
      <c r="I163" s="103"/>
      <c r="J163" s="103"/>
      <c r="K163" s="108"/>
      <c r="L163" s="119"/>
      <c r="M163" s="129"/>
      <c r="N163" s="129"/>
      <c r="O163" s="141"/>
      <c r="P163" s="411" t="s">
        <v>69</v>
      </c>
      <c r="Q163" s="420"/>
      <c r="R163" s="428"/>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1"/>
      <c r="BC163" s="129"/>
      <c r="BD163" s="129"/>
      <c r="BE163" s="129"/>
      <c r="BF163" s="141"/>
    </row>
    <row r="164" spans="2:58" ht="20.25" customHeight="1">
      <c r="B164" s="359"/>
      <c r="C164" s="35"/>
      <c r="D164" s="55"/>
      <c r="E164" s="65"/>
      <c r="F164" s="69"/>
      <c r="G164" s="82"/>
      <c r="H164" s="94"/>
      <c r="I164" s="103"/>
      <c r="J164" s="103"/>
      <c r="K164" s="108"/>
      <c r="L164" s="118"/>
      <c r="M164" s="128"/>
      <c r="N164" s="128"/>
      <c r="O164" s="140"/>
      <c r="P164" s="409" t="s">
        <v>27</v>
      </c>
      <c r="Q164" s="418"/>
      <c r="R164" s="426"/>
      <c r="S164" s="437"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48" t="str">
        <f>IF(Y163="","",VLOOKUP(Y163,'シフト記号表（勤務時間帯）'!$C$6:$K$35,9,FALSE))</f>
        <v/>
      </c>
      <c r="Z164" s="437"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48" t="str">
        <f>IF(AF163="","",VLOOKUP(AF163,'シフト記号表（勤務時間帯）'!$C$6:$K$35,9,FALSE))</f>
        <v/>
      </c>
      <c r="AG164" s="437"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48" t="str">
        <f>IF(AM163="","",VLOOKUP(AM163,'シフト記号表（勤務時間帯）'!$C$6:$K$35,9,FALSE))</f>
        <v/>
      </c>
      <c r="AN164" s="437"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48" t="str">
        <f>IF(AT163="","",VLOOKUP(AT163,'シフト記号表（勤務時間帯）'!$C$6:$K$35,9,FALSE))</f>
        <v/>
      </c>
      <c r="AU164" s="437" t="str">
        <f>IF(AU163="","",VLOOKUP(AU163,'シフト記号表（勤務時間帯）'!$C$6:$K$35,9,FALSE))</f>
        <v/>
      </c>
      <c r="AV164" s="442" t="str">
        <f>IF(AV163="","",VLOOKUP(AV163,'シフト記号表（勤務時間帯）'!$C$6:$K$35,9,FALSE))</f>
        <v/>
      </c>
      <c r="AW164" s="442"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2"/>
      <c r="BC164" s="128"/>
      <c r="BD164" s="128"/>
      <c r="BE164" s="128"/>
      <c r="BF164" s="140"/>
    </row>
    <row r="165" spans="2:58" ht="20.25" customHeight="1">
      <c r="B165" s="359"/>
      <c r="C165" s="36"/>
      <c r="D165" s="56"/>
      <c r="E165" s="66"/>
      <c r="F165" s="533">
        <f>C163</f>
        <v>0</v>
      </c>
      <c r="G165" s="83"/>
      <c r="H165" s="94"/>
      <c r="I165" s="103"/>
      <c r="J165" s="103"/>
      <c r="K165" s="108"/>
      <c r="L165" s="120"/>
      <c r="M165" s="130"/>
      <c r="N165" s="130"/>
      <c r="O165" s="142"/>
      <c r="P165" s="410" t="s">
        <v>72</v>
      </c>
      <c r="Q165" s="419"/>
      <c r="R165" s="427"/>
      <c r="S165" s="438"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49" t="str">
        <f>IF(Y163="","",VLOOKUP(Y163,'シフト記号表（勤務時間帯）'!$C$6:$U$35,19,FALSE))</f>
        <v/>
      </c>
      <c r="Z165" s="438"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49" t="str">
        <f>IF(AF163="","",VLOOKUP(AF163,'シフト記号表（勤務時間帯）'!$C$6:$U$35,19,FALSE))</f>
        <v/>
      </c>
      <c r="AG165" s="438"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49" t="str">
        <f>IF(AM163="","",VLOOKUP(AM163,'シフト記号表（勤務時間帯）'!$C$6:$U$35,19,FALSE))</f>
        <v/>
      </c>
      <c r="AN165" s="438"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49" t="str">
        <f>IF(AT163="","",VLOOKUP(AT163,'シフト記号表（勤務時間帯）'!$C$6:$U$35,19,FALSE))</f>
        <v/>
      </c>
      <c r="AU165" s="438" t="str">
        <f>IF(AU163="","",VLOOKUP(AU163,'シフト記号表（勤務時間帯）'!$C$6:$U$35,19,FALSE))</f>
        <v/>
      </c>
      <c r="AV165" s="443" t="str">
        <f>IF(AV163="","",VLOOKUP(AV163,'シフト記号表（勤務時間帯）'!$C$6:$U$35,19,FALSE))</f>
        <v/>
      </c>
      <c r="AW165" s="443"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3"/>
      <c r="BC165" s="130"/>
      <c r="BD165" s="130"/>
      <c r="BE165" s="130"/>
      <c r="BF165" s="142"/>
    </row>
    <row r="166" spans="2:58" ht="20.25" customHeight="1">
      <c r="B166" s="359">
        <f>B163+1</f>
        <v>49</v>
      </c>
      <c r="C166" s="34"/>
      <c r="D166" s="54"/>
      <c r="E166" s="64"/>
      <c r="F166" s="71"/>
      <c r="G166" s="71"/>
      <c r="H166" s="95"/>
      <c r="I166" s="103"/>
      <c r="J166" s="103"/>
      <c r="K166" s="108"/>
      <c r="L166" s="119"/>
      <c r="M166" s="129"/>
      <c r="N166" s="129"/>
      <c r="O166" s="141"/>
      <c r="P166" s="411" t="s">
        <v>69</v>
      </c>
      <c r="Q166" s="420"/>
      <c r="R166" s="428"/>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1"/>
      <c r="BC166" s="129"/>
      <c r="BD166" s="129"/>
      <c r="BE166" s="129"/>
      <c r="BF166" s="141"/>
    </row>
    <row r="167" spans="2:58" ht="20.25" customHeight="1">
      <c r="B167" s="359"/>
      <c r="C167" s="35"/>
      <c r="D167" s="55"/>
      <c r="E167" s="65"/>
      <c r="F167" s="69"/>
      <c r="G167" s="82"/>
      <c r="H167" s="94"/>
      <c r="I167" s="103"/>
      <c r="J167" s="103"/>
      <c r="K167" s="108"/>
      <c r="L167" s="118"/>
      <c r="M167" s="128"/>
      <c r="N167" s="128"/>
      <c r="O167" s="140"/>
      <c r="P167" s="409" t="s">
        <v>27</v>
      </c>
      <c r="Q167" s="418"/>
      <c r="R167" s="426"/>
      <c r="S167" s="437"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48" t="str">
        <f>IF(Y166="","",VLOOKUP(Y166,'シフト記号表（勤務時間帯）'!$C$6:$K$35,9,FALSE))</f>
        <v/>
      </c>
      <c r="Z167" s="437"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48" t="str">
        <f>IF(AF166="","",VLOOKUP(AF166,'シフト記号表（勤務時間帯）'!$C$6:$K$35,9,FALSE))</f>
        <v/>
      </c>
      <c r="AG167" s="437"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48" t="str">
        <f>IF(AM166="","",VLOOKUP(AM166,'シフト記号表（勤務時間帯）'!$C$6:$K$35,9,FALSE))</f>
        <v/>
      </c>
      <c r="AN167" s="437"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48" t="str">
        <f>IF(AT166="","",VLOOKUP(AT166,'シフト記号表（勤務時間帯）'!$C$6:$K$35,9,FALSE))</f>
        <v/>
      </c>
      <c r="AU167" s="437" t="str">
        <f>IF(AU166="","",VLOOKUP(AU166,'シフト記号表（勤務時間帯）'!$C$6:$K$35,9,FALSE))</f>
        <v/>
      </c>
      <c r="AV167" s="442" t="str">
        <f>IF(AV166="","",VLOOKUP(AV166,'シフト記号表（勤務時間帯）'!$C$6:$K$35,9,FALSE))</f>
        <v/>
      </c>
      <c r="AW167" s="442"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2"/>
      <c r="BC167" s="128"/>
      <c r="BD167" s="128"/>
      <c r="BE167" s="128"/>
      <c r="BF167" s="140"/>
    </row>
    <row r="168" spans="2:58" ht="20.25" customHeight="1">
      <c r="B168" s="359"/>
      <c r="C168" s="36"/>
      <c r="D168" s="56"/>
      <c r="E168" s="66"/>
      <c r="F168" s="533">
        <f>C166</f>
        <v>0</v>
      </c>
      <c r="G168" s="83"/>
      <c r="H168" s="94"/>
      <c r="I168" s="103"/>
      <c r="J168" s="103"/>
      <c r="K168" s="108"/>
      <c r="L168" s="120"/>
      <c r="M168" s="130"/>
      <c r="N168" s="130"/>
      <c r="O168" s="142"/>
      <c r="P168" s="410" t="s">
        <v>72</v>
      </c>
      <c r="Q168" s="419"/>
      <c r="R168" s="427"/>
      <c r="S168" s="438"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49" t="str">
        <f>IF(Y166="","",VLOOKUP(Y166,'シフト記号表（勤務時間帯）'!$C$6:$U$35,19,FALSE))</f>
        <v/>
      </c>
      <c r="Z168" s="438"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49" t="str">
        <f>IF(AF166="","",VLOOKUP(AF166,'シフト記号表（勤務時間帯）'!$C$6:$U$35,19,FALSE))</f>
        <v/>
      </c>
      <c r="AG168" s="438"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49" t="str">
        <f>IF(AM166="","",VLOOKUP(AM166,'シフト記号表（勤務時間帯）'!$C$6:$U$35,19,FALSE))</f>
        <v/>
      </c>
      <c r="AN168" s="438"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49" t="str">
        <f>IF(AT166="","",VLOOKUP(AT166,'シフト記号表（勤務時間帯）'!$C$6:$U$35,19,FALSE))</f>
        <v/>
      </c>
      <c r="AU168" s="438" t="str">
        <f>IF(AU166="","",VLOOKUP(AU166,'シフト記号表（勤務時間帯）'!$C$6:$U$35,19,FALSE))</f>
        <v/>
      </c>
      <c r="AV168" s="443" t="str">
        <f>IF(AV166="","",VLOOKUP(AV166,'シフト記号表（勤務時間帯）'!$C$6:$U$35,19,FALSE))</f>
        <v/>
      </c>
      <c r="AW168" s="443"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3"/>
      <c r="BC168" s="130"/>
      <c r="BD168" s="130"/>
      <c r="BE168" s="130"/>
      <c r="BF168" s="142"/>
    </row>
    <row r="169" spans="2:58" ht="20.25" customHeight="1">
      <c r="B169" s="359">
        <f>B166+1</f>
        <v>50</v>
      </c>
      <c r="C169" s="34"/>
      <c r="D169" s="54"/>
      <c r="E169" s="64"/>
      <c r="F169" s="71"/>
      <c r="G169" s="71"/>
      <c r="H169" s="95"/>
      <c r="I169" s="103"/>
      <c r="J169" s="103"/>
      <c r="K169" s="108"/>
      <c r="L169" s="119"/>
      <c r="M169" s="129"/>
      <c r="N169" s="129"/>
      <c r="O169" s="141"/>
      <c r="P169" s="411" t="s">
        <v>69</v>
      </c>
      <c r="Q169" s="420"/>
      <c r="R169" s="428"/>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1"/>
      <c r="BC169" s="129"/>
      <c r="BD169" s="129"/>
      <c r="BE169" s="129"/>
      <c r="BF169" s="141"/>
    </row>
    <row r="170" spans="2:58" ht="20.25" customHeight="1">
      <c r="B170" s="359"/>
      <c r="C170" s="35"/>
      <c r="D170" s="55"/>
      <c r="E170" s="65"/>
      <c r="F170" s="69"/>
      <c r="G170" s="82"/>
      <c r="H170" s="94"/>
      <c r="I170" s="103"/>
      <c r="J170" s="103"/>
      <c r="K170" s="108"/>
      <c r="L170" s="118"/>
      <c r="M170" s="128"/>
      <c r="N170" s="128"/>
      <c r="O170" s="140"/>
      <c r="P170" s="409" t="s">
        <v>27</v>
      </c>
      <c r="Q170" s="418"/>
      <c r="R170" s="426"/>
      <c r="S170" s="437"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48" t="str">
        <f>IF(Y169="","",VLOOKUP(Y169,'シフト記号表（勤務時間帯）'!$C$6:$K$35,9,FALSE))</f>
        <v/>
      </c>
      <c r="Z170" s="437"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48" t="str">
        <f>IF(AF169="","",VLOOKUP(AF169,'シフト記号表（勤務時間帯）'!$C$6:$K$35,9,FALSE))</f>
        <v/>
      </c>
      <c r="AG170" s="437"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48" t="str">
        <f>IF(AM169="","",VLOOKUP(AM169,'シフト記号表（勤務時間帯）'!$C$6:$K$35,9,FALSE))</f>
        <v/>
      </c>
      <c r="AN170" s="437"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48" t="str">
        <f>IF(AT169="","",VLOOKUP(AT169,'シフト記号表（勤務時間帯）'!$C$6:$K$35,9,FALSE))</f>
        <v/>
      </c>
      <c r="AU170" s="437" t="str">
        <f>IF(AU169="","",VLOOKUP(AU169,'シフト記号表（勤務時間帯）'!$C$6:$K$35,9,FALSE))</f>
        <v/>
      </c>
      <c r="AV170" s="442" t="str">
        <f>IF(AV169="","",VLOOKUP(AV169,'シフト記号表（勤務時間帯）'!$C$6:$K$35,9,FALSE))</f>
        <v/>
      </c>
      <c r="AW170" s="442"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2"/>
      <c r="BC170" s="128"/>
      <c r="BD170" s="128"/>
      <c r="BE170" s="128"/>
      <c r="BF170" s="140"/>
    </row>
    <row r="171" spans="2:58" ht="20.25" customHeight="1">
      <c r="B171" s="359"/>
      <c r="C171" s="36"/>
      <c r="D171" s="56"/>
      <c r="E171" s="66"/>
      <c r="F171" s="533">
        <f>C169</f>
        <v>0</v>
      </c>
      <c r="G171" s="83"/>
      <c r="H171" s="94"/>
      <c r="I171" s="103"/>
      <c r="J171" s="103"/>
      <c r="K171" s="108"/>
      <c r="L171" s="120"/>
      <c r="M171" s="130"/>
      <c r="N171" s="130"/>
      <c r="O171" s="142"/>
      <c r="P171" s="410" t="s">
        <v>72</v>
      </c>
      <c r="Q171" s="419"/>
      <c r="R171" s="427"/>
      <c r="S171" s="438"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49" t="str">
        <f>IF(Y169="","",VLOOKUP(Y169,'シフト記号表（勤務時間帯）'!$C$6:$U$35,19,FALSE))</f>
        <v/>
      </c>
      <c r="Z171" s="438"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49" t="str">
        <f>IF(AF169="","",VLOOKUP(AF169,'シフト記号表（勤務時間帯）'!$C$6:$U$35,19,FALSE))</f>
        <v/>
      </c>
      <c r="AG171" s="438"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49" t="str">
        <f>IF(AM169="","",VLOOKUP(AM169,'シフト記号表（勤務時間帯）'!$C$6:$U$35,19,FALSE))</f>
        <v/>
      </c>
      <c r="AN171" s="438"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49" t="str">
        <f>IF(AT169="","",VLOOKUP(AT169,'シフト記号表（勤務時間帯）'!$C$6:$U$35,19,FALSE))</f>
        <v/>
      </c>
      <c r="AU171" s="438" t="str">
        <f>IF(AU169="","",VLOOKUP(AU169,'シフト記号表（勤務時間帯）'!$C$6:$U$35,19,FALSE))</f>
        <v/>
      </c>
      <c r="AV171" s="443" t="str">
        <f>IF(AV169="","",VLOOKUP(AV169,'シフト記号表（勤務時間帯）'!$C$6:$U$35,19,FALSE))</f>
        <v/>
      </c>
      <c r="AW171" s="443"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3"/>
      <c r="BC171" s="130"/>
      <c r="BD171" s="130"/>
      <c r="BE171" s="130"/>
      <c r="BF171" s="142"/>
    </row>
    <row r="172" spans="2:58" ht="20.25" customHeight="1">
      <c r="B172" s="359">
        <f>B169+1</f>
        <v>51</v>
      </c>
      <c r="C172" s="34"/>
      <c r="D172" s="54"/>
      <c r="E172" s="64"/>
      <c r="F172" s="71"/>
      <c r="G172" s="71"/>
      <c r="H172" s="95"/>
      <c r="I172" s="103"/>
      <c r="J172" s="103"/>
      <c r="K172" s="108"/>
      <c r="L172" s="119"/>
      <c r="M172" s="129"/>
      <c r="N172" s="129"/>
      <c r="O172" s="141"/>
      <c r="P172" s="411" t="s">
        <v>69</v>
      </c>
      <c r="Q172" s="420"/>
      <c r="R172" s="428"/>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1"/>
      <c r="BC172" s="129"/>
      <c r="BD172" s="129"/>
      <c r="BE172" s="129"/>
      <c r="BF172" s="141"/>
    </row>
    <row r="173" spans="2:58" ht="20.25" customHeight="1">
      <c r="B173" s="359"/>
      <c r="C173" s="35"/>
      <c r="D173" s="55"/>
      <c r="E173" s="65"/>
      <c r="F173" s="69"/>
      <c r="G173" s="82"/>
      <c r="H173" s="94"/>
      <c r="I173" s="103"/>
      <c r="J173" s="103"/>
      <c r="K173" s="108"/>
      <c r="L173" s="118"/>
      <c r="M173" s="128"/>
      <c r="N173" s="128"/>
      <c r="O173" s="140"/>
      <c r="P173" s="409" t="s">
        <v>27</v>
      </c>
      <c r="Q173" s="418"/>
      <c r="R173" s="426"/>
      <c r="S173" s="437"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48" t="str">
        <f>IF(Y172="","",VLOOKUP(Y172,'シフト記号表（勤務時間帯）'!$C$6:$K$35,9,FALSE))</f>
        <v/>
      </c>
      <c r="Z173" s="437"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48" t="str">
        <f>IF(AF172="","",VLOOKUP(AF172,'シフト記号表（勤務時間帯）'!$C$6:$K$35,9,FALSE))</f>
        <v/>
      </c>
      <c r="AG173" s="437"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48" t="str">
        <f>IF(AM172="","",VLOOKUP(AM172,'シフト記号表（勤務時間帯）'!$C$6:$K$35,9,FALSE))</f>
        <v/>
      </c>
      <c r="AN173" s="437"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48" t="str">
        <f>IF(AT172="","",VLOOKUP(AT172,'シフト記号表（勤務時間帯）'!$C$6:$K$35,9,FALSE))</f>
        <v/>
      </c>
      <c r="AU173" s="437" t="str">
        <f>IF(AU172="","",VLOOKUP(AU172,'シフト記号表（勤務時間帯）'!$C$6:$K$35,9,FALSE))</f>
        <v/>
      </c>
      <c r="AV173" s="442" t="str">
        <f>IF(AV172="","",VLOOKUP(AV172,'シフト記号表（勤務時間帯）'!$C$6:$K$35,9,FALSE))</f>
        <v/>
      </c>
      <c r="AW173" s="442"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2"/>
      <c r="BC173" s="128"/>
      <c r="BD173" s="128"/>
      <c r="BE173" s="128"/>
      <c r="BF173" s="140"/>
    </row>
    <row r="174" spans="2:58" ht="20.25" customHeight="1">
      <c r="B174" s="359"/>
      <c r="C174" s="36"/>
      <c r="D174" s="56"/>
      <c r="E174" s="66"/>
      <c r="F174" s="533">
        <f>C172</f>
        <v>0</v>
      </c>
      <c r="G174" s="83"/>
      <c r="H174" s="94"/>
      <c r="I174" s="103"/>
      <c r="J174" s="103"/>
      <c r="K174" s="108"/>
      <c r="L174" s="120"/>
      <c r="M174" s="130"/>
      <c r="N174" s="130"/>
      <c r="O174" s="142"/>
      <c r="P174" s="410" t="s">
        <v>72</v>
      </c>
      <c r="Q174" s="419"/>
      <c r="R174" s="427"/>
      <c r="S174" s="438"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49" t="str">
        <f>IF(Y172="","",VLOOKUP(Y172,'シフト記号表（勤務時間帯）'!$C$6:$U$35,19,FALSE))</f>
        <v/>
      </c>
      <c r="Z174" s="438"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49" t="str">
        <f>IF(AF172="","",VLOOKUP(AF172,'シフト記号表（勤務時間帯）'!$C$6:$U$35,19,FALSE))</f>
        <v/>
      </c>
      <c r="AG174" s="438"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49" t="str">
        <f>IF(AM172="","",VLOOKUP(AM172,'シフト記号表（勤務時間帯）'!$C$6:$U$35,19,FALSE))</f>
        <v/>
      </c>
      <c r="AN174" s="438"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49" t="str">
        <f>IF(AT172="","",VLOOKUP(AT172,'シフト記号表（勤務時間帯）'!$C$6:$U$35,19,FALSE))</f>
        <v/>
      </c>
      <c r="AU174" s="438" t="str">
        <f>IF(AU172="","",VLOOKUP(AU172,'シフト記号表（勤務時間帯）'!$C$6:$U$35,19,FALSE))</f>
        <v/>
      </c>
      <c r="AV174" s="443" t="str">
        <f>IF(AV172="","",VLOOKUP(AV172,'シフト記号表（勤務時間帯）'!$C$6:$U$35,19,FALSE))</f>
        <v/>
      </c>
      <c r="AW174" s="443"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3"/>
      <c r="BC174" s="130"/>
      <c r="BD174" s="130"/>
      <c r="BE174" s="130"/>
      <c r="BF174" s="142"/>
    </row>
    <row r="175" spans="2:58" ht="20.25" customHeight="1">
      <c r="B175" s="359">
        <f>B172+1</f>
        <v>52</v>
      </c>
      <c r="C175" s="34"/>
      <c r="D175" s="54"/>
      <c r="E175" s="64"/>
      <c r="F175" s="71"/>
      <c r="G175" s="71"/>
      <c r="H175" s="95"/>
      <c r="I175" s="103"/>
      <c r="J175" s="103"/>
      <c r="K175" s="108"/>
      <c r="L175" s="119"/>
      <c r="M175" s="129"/>
      <c r="N175" s="129"/>
      <c r="O175" s="141"/>
      <c r="P175" s="411" t="s">
        <v>69</v>
      </c>
      <c r="Q175" s="420"/>
      <c r="R175" s="428"/>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1"/>
      <c r="BC175" s="129"/>
      <c r="BD175" s="129"/>
      <c r="BE175" s="129"/>
      <c r="BF175" s="141"/>
    </row>
    <row r="176" spans="2:58" ht="20.25" customHeight="1">
      <c r="B176" s="359"/>
      <c r="C176" s="35"/>
      <c r="D176" s="55"/>
      <c r="E176" s="65"/>
      <c r="F176" s="69"/>
      <c r="G176" s="82"/>
      <c r="H176" s="94"/>
      <c r="I176" s="103"/>
      <c r="J176" s="103"/>
      <c r="K176" s="108"/>
      <c r="L176" s="118"/>
      <c r="M176" s="128"/>
      <c r="N176" s="128"/>
      <c r="O176" s="140"/>
      <c r="P176" s="409" t="s">
        <v>27</v>
      </c>
      <c r="Q176" s="418"/>
      <c r="R176" s="426"/>
      <c r="S176" s="437"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48" t="str">
        <f>IF(Y175="","",VLOOKUP(Y175,'シフト記号表（勤務時間帯）'!$C$6:$K$35,9,FALSE))</f>
        <v/>
      </c>
      <c r="Z176" s="437"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48" t="str">
        <f>IF(AF175="","",VLOOKUP(AF175,'シフト記号表（勤務時間帯）'!$C$6:$K$35,9,FALSE))</f>
        <v/>
      </c>
      <c r="AG176" s="437"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48" t="str">
        <f>IF(AM175="","",VLOOKUP(AM175,'シフト記号表（勤務時間帯）'!$C$6:$K$35,9,FALSE))</f>
        <v/>
      </c>
      <c r="AN176" s="437"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48" t="str">
        <f>IF(AT175="","",VLOOKUP(AT175,'シフト記号表（勤務時間帯）'!$C$6:$K$35,9,FALSE))</f>
        <v/>
      </c>
      <c r="AU176" s="437" t="str">
        <f>IF(AU175="","",VLOOKUP(AU175,'シフト記号表（勤務時間帯）'!$C$6:$K$35,9,FALSE))</f>
        <v/>
      </c>
      <c r="AV176" s="442" t="str">
        <f>IF(AV175="","",VLOOKUP(AV175,'シフト記号表（勤務時間帯）'!$C$6:$K$35,9,FALSE))</f>
        <v/>
      </c>
      <c r="AW176" s="442"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2"/>
      <c r="BC176" s="128"/>
      <c r="BD176" s="128"/>
      <c r="BE176" s="128"/>
      <c r="BF176" s="140"/>
    </row>
    <row r="177" spans="2:58" ht="20.25" customHeight="1">
      <c r="B177" s="359"/>
      <c r="C177" s="36"/>
      <c r="D177" s="56"/>
      <c r="E177" s="66"/>
      <c r="F177" s="533">
        <f>C175</f>
        <v>0</v>
      </c>
      <c r="G177" s="83"/>
      <c r="H177" s="94"/>
      <c r="I177" s="103"/>
      <c r="J177" s="103"/>
      <c r="K177" s="108"/>
      <c r="L177" s="120"/>
      <c r="M177" s="130"/>
      <c r="N177" s="130"/>
      <c r="O177" s="142"/>
      <c r="P177" s="410" t="s">
        <v>72</v>
      </c>
      <c r="Q177" s="419"/>
      <c r="R177" s="427"/>
      <c r="S177" s="438"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49" t="str">
        <f>IF(Y175="","",VLOOKUP(Y175,'シフト記号表（勤務時間帯）'!$C$6:$U$35,19,FALSE))</f>
        <v/>
      </c>
      <c r="Z177" s="438"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49" t="str">
        <f>IF(AF175="","",VLOOKUP(AF175,'シフト記号表（勤務時間帯）'!$C$6:$U$35,19,FALSE))</f>
        <v/>
      </c>
      <c r="AG177" s="438"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49" t="str">
        <f>IF(AM175="","",VLOOKUP(AM175,'シフト記号表（勤務時間帯）'!$C$6:$U$35,19,FALSE))</f>
        <v/>
      </c>
      <c r="AN177" s="438"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49" t="str">
        <f>IF(AT175="","",VLOOKUP(AT175,'シフト記号表（勤務時間帯）'!$C$6:$U$35,19,FALSE))</f>
        <v/>
      </c>
      <c r="AU177" s="438" t="str">
        <f>IF(AU175="","",VLOOKUP(AU175,'シフト記号表（勤務時間帯）'!$C$6:$U$35,19,FALSE))</f>
        <v/>
      </c>
      <c r="AV177" s="443" t="str">
        <f>IF(AV175="","",VLOOKUP(AV175,'シフト記号表（勤務時間帯）'!$C$6:$U$35,19,FALSE))</f>
        <v/>
      </c>
      <c r="AW177" s="443"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3"/>
      <c r="BC177" s="130"/>
      <c r="BD177" s="130"/>
      <c r="BE177" s="130"/>
      <c r="BF177" s="142"/>
    </row>
    <row r="178" spans="2:58" ht="20.25" customHeight="1">
      <c r="B178" s="359">
        <f>B175+1</f>
        <v>53</v>
      </c>
      <c r="C178" s="34"/>
      <c r="D178" s="54"/>
      <c r="E178" s="64"/>
      <c r="F178" s="71"/>
      <c r="G178" s="71"/>
      <c r="H178" s="95"/>
      <c r="I178" s="103"/>
      <c r="J178" s="103"/>
      <c r="K178" s="108"/>
      <c r="L178" s="119"/>
      <c r="M178" s="129"/>
      <c r="N178" s="129"/>
      <c r="O178" s="141"/>
      <c r="P178" s="411" t="s">
        <v>69</v>
      </c>
      <c r="Q178" s="420"/>
      <c r="R178" s="428"/>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1"/>
      <c r="BC178" s="129"/>
      <c r="BD178" s="129"/>
      <c r="BE178" s="129"/>
      <c r="BF178" s="141"/>
    </row>
    <row r="179" spans="2:58" ht="20.25" customHeight="1">
      <c r="B179" s="359"/>
      <c r="C179" s="35"/>
      <c r="D179" s="55"/>
      <c r="E179" s="65"/>
      <c r="F179" s="69"/>
      <c r="G179" s="82"/>
      <c r="H179" s="94"/>
      <c r="I179" s="103"/>
      <c r="J179" s="103"/>
      <c r="K179" s="108"/>
      <c r="L179" s="118"/>
      <c r="M179" s="128"/>
      <c r="N179" s="128"/>
      <c r="O179" s="140"/>
      <c r="P179" s="409" t="s">
        <v>27</v>
      </c>
      <c r="Q179" s="418"/>
      <c r="R179" s="426"/>
      <c r="S179" s="437"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48" t="str">
        <f>IF(Y178="","",VLOOKUP(Y178,'シフト記号表（勤務時間帯）'!$C$6:$K$35,9,FALSE))</f>
        <v/>
      </c>
      <c r="Z179" s="437"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48" t="str">
        <f>IF(AF178="","",VLOOKUP(AF178,'シフト記号表（勤務時間帯）'!$C$6:$K$35,9,FALSE))</f>
        <v/>
      </c>
      <c r="AG179" s="437"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48" t="str">
        <f>IF(AM178="","",VLOOKUP(AM178,'シフト記号表（勤務時間帯）'!$C$6:$K$35,9,FALSE))</f>
        <v/>
      </c>
      <c r="AN179" s="437"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48" t="str">
        <f>IF(AT178="","",VLOOKUP(AT178,'シフト記号表（勤務時間帯）'!$C$6:$K$35,9,FALSE))</f>
        <v/>
      </c>
      <c r="AU179" s="437" t="str">
        <f>IF(AU178="","",VLOOKUP(AU178,'シフト記号表（勤務時間帯）'!$C$6:$K$35,9,FALSE))</f>
        <v/>
      </c>
      <c r="AV179" s="442" t="str">
        <f>IF(AV178="","",VLOOKUP(AV178,'シフト記号表（勤務時間帯）'!$C$6:$K$35,9,FALSE))</f>
        <v/>
      </c>
      <c r="AW179" s="442"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2"/>
      <c r="BC179" s="128"/>
      <c r="BD179" s="128"/>
      <c r="BE179" s="128"/>
      <c r="BF179" s="140"/>
    </row>
    <row r="180" spans="2:58" ht="20.25" customHeight="1">
      <c r="B180" s="359"/>
      <c r="C180" s="36"/>
      <c r="D180" s="56"/>
      <c r="E180" s="66"/>
      <c r="F180" s="533">
        <f>C178</f>
        <v>0</v>
      </c>
      <c r="G180" s="83"/>
      <c r="H180" s="94"/>
      <c r="I180" s="103"/>
      <c r="J180" s="103"/>
      <c r="K180" s="108"/>
      <c r="L180" s="120"/>
      <c r="M180" s="130"/>
      <c r="N180" s="130"/>
      <c r="O180" s="142"/>
      <c r="P180" s="410" t="s">
        <v>72</v>
      </c>
      <c r="Q180" s="419"/>
      <c r="R180" s="427"/>
      <c r="S180" s="438"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49" t="str">
        <f>IF(Y178="","",VLOOKUP(Y178,'シフト記号表（勤務時間帯）'!$C$6:$U$35,19,FALSE))</f>
        <v/>
      </c>
      <c r="Z180" s="438"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49" t="str">
        <f>IF(AF178="","",VLOOKUP(AF178,'シフト記号表（勤務時間帯）'!$C$6:$U$35,19,FALSE))</f>
        <v/>
      </c>
      <c r="AG180" s="438"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49" t="str">
        <f>IF(AM178="","",VLOOKUP(AM178,'シフト記号表（勤務時間帯）'!$C$6:$U$35,19,FALSE))</f>
        <v/>
      </c>
      <c r="AN180" s="438"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49" t="str">
        <f>IF(AT178="","",VLOOKUP(AT178,'シフト記号表（勤務時間帯）'!$C$6:$U$35,19,FALSE))</f>
        <v/>
      </c>
      <c r="AU180" s="438" t="str">
        <f>IF(AU178="","",VLOOKUP(AU178,'シフト記号表（勤務時間帯）'!$C$6:$U$35,19,FALSE))</f>
        <v/>
      </c>
      <c r="AV180" s="443" t="str">
        <f>IF(AV178="","",VLOOKUP(AV178,'シフト記号表（勤務時間帯）'!$C$6:$U$35,19,FALSE))</f>
        <v/>
      </c>
      <c r="AW180" s="443"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3"/>
      <c r="BC180" s="130"/>
      <c r="BD180" s="130"/>
      <c r="BE180" s="130"/>
      <c r="BF180" s="142"/>
    </row>
    <row r="181" spans="2:58" ht="20.25" customHeight="1">
      <c r="B181" s="359">
        <f>B178+1</f>
        <v>54</v>
      </c>
      <c r="C181" s="34"/>
      <c r="D181" s="54"/>
      <c r="E181" s="64"/>
      <c r="F181" s="71"/>
      <c r="G181" s="71"/>
      <c r="H181" s="95"/>
      <c r="I181" s="103"/>
      <c r="J181" s="103"/>
      <c r="K181" s="108"/>
      <c r="L181" s="119"/>
      <c r="M181" s="129"/>
      <c r="N181" s="129"/>
      <c r="O181" s="141"/>
      <c r="P181" s="411" t="s">
        <v>69</v>
      </c>
      <c r="Q181" s="420"/>
      <c r="R181" s="428"/>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1"/>
      <c r="BC181" s="129"/>
      <c r="BD181" s="129"/>
      <c r="BE181" s="129"/>
      <c r="BF181" s="141"/>
    </row>
    <row r="182" spans="2:58" ht="20.25" customHeight="1">
      <c r="B182" s="359"/>
      <c r="C182" s="35"/>
      <c r="D182" s="55"/>
      <c r="E182" s="65"/>
      <c r="F182" s="69"/>
      <c r="G182" s="82"/>
      <c r="H182" s="94"/>
      <c r="I182" s="103"/>
      <c r="J182" s="103"/>
      <c r="K182" s="108"/>
      <c r="L182" s="118"/>
      <c r="M182" s="128"/>
      <c r="N182" s="128"/>
      <c r="O182" s="140"/>
      <c r="P182" s="409" t="s">
        <v>27</v>
      </c>
      <c r="Q182" s="418"/>
      <c r="R182" s="426"/>
      <c r="S182" s="437"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48" t="str">
        <f>IF(Y181="","",VLOOKUP(Y181,'シフト記号表（勤務時間帯）'!$C$6:$K$35,9,FALSE))</f>
        <v/>
      </c>
      <c r="Z182" s="437"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48" t="str">
        <f>IF(AF181="","",VLOOKUP(AF181,'シフト記号表（勤務時間帯）'!$C$6:$K$35,9,FALSE))</f>
        <v/>
      </c>
      <c r="AG182" s="437"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48" t="str">
        <f>IF(AM181="","",VLOOKUP(AM181,'シフト記号表（勤務時間帯）'!$C$6:$K$35,9,FALSE))</f>
        <v/>
      </c>
      <c r="AN182" s="437"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48" t="str">
        <f>IF(AT181="","",VLOOKUP(AT181,'シフト記号表（勤務時間帯）'!$C$6:$K$35,9,FALSE))</f>
        <v/>
      </c>
      <c r="AU182" s="437" t="str">
        <f>IF(AU181="","",VLOOKUP(AU181,'シフト記号表（勤務時間帯）'!$C$6:$K$35,9,FALSE))</f>
        <v/>
      </c>
      <c r="AV182" s="442" t="str">
        <f>IF(AV181="","",VLOOKUP(AV181,'シフト記号表（勤務時間帯）'!$C$6:$K$35,9,FALSE))</f>
        <v/>
      </c>
      <c r="AW182" s="442"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2"/>
      <c r="BC182" s="128"/>
      <c r="BD182" s="128"/>
      <c r="BE182" s="128"/>
      <c r="BF182" s="140"/>
    </row>
    <row r="183" spans="2:58" ht="20.25" customHeight="1">
      <c r="B183" s="359"/>
      <c r="C183" s="36"/>
      <c r="D183" s="56"/>
      <c r="E183" s="66"/>
      <c r="F183" s="533">
        <f>C181</f>
        <v>0</v>
      </c>
      <c r="G183" s="83"/>
      <c r="H183" s="94"/>
      <c r="I183" s="103"/>
      <c r="J183" s="103"/>
      <c r="K183" s="108"/>
      <c r="L183" s="120"/>
      <c r="M183" s="130"/>
      <c r="N183" s="130"/>
      <c r="O183" s="142"/>
      <c r="P183" s="410" t="s">
        <v>72</v>
      </c>
      <c r="Q183" s="419"/>
      <c r="R183" s="427"/>
      <c r="S183" s="438"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49" t="str">
        <f>IF(Y181="","",VLOOKUP(Y181,'シフト記号表（勤務時間帯）'!$C$6:$U$35,19,FALSE))</f>
        <v/>
      </c>
      <c r="Z183" s="438"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49" t="str">
        <f>IF(AF181="","",VLOOKUP(AF181,'シフト記号表（勤務時間帯）'!$C$6:$U$35,19,FALSE))</f>
        <v/>
      </c>
      <c r="AG183" s="438"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49" t="str">
        <f>IF(AM181="","",VLOOKUP(AM181,'シフト記号表（勤務時間帯）'!$C$6:$U$35,19,FALSE))</f>
        <v/>
      </c>
      <c r="AN183" s="438"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49" t="str">
        <f>IF(AT181="","",VLOOKUP(AT181,'シフト記号表（勤務時間帯）'!$C$6:$U$35,19,FALSE))</f>
        <v/>
      </c>
      <c r="AU183" s="438" t="str">
        <f>IF(AU181="","",VLOOKUP(AU181,'シフト記号表（勤務時間帯）'!$C$6:$U$35,19,FALSE))</f>
        <v/>
      </c>
      <c r="AV183" s="443" t="str">
        <f>IF(AV181="","",VLOOKUP(AV181,'シフト記号表（勤務時間帯）'!$C$6:$U$35,19,FALSE))</f>
        <v/>
      </c>
      <c r="AW183" s="443"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3"/>
      <c r="BC183" s="130"/>
      <c r="BD183" s="130"/>
      <c r="BE183" s="130"/>
      <c r="BF183" s="142"/>
    </row>
    <row r="184" spans="2:58" ht="20.25" customHeight="1">
      <c r="B184" s="359">
        <f>B181+1</f>
        <v>55</v>
      </c>
      <c r="C184" s="34"/>
      <c r="D184" s="54"/>
      <c r="E184" s="64"/>
      <c r="F184" s="71"/>
      <c r="G184" s="71"/>
      <c r="H184" s="95"/>
      <c r="I184" s="103"/>
      <c r="J184" s="103"/>
      <c r="K184" s="108"/>
      <c r="L184" s="119"/>
      <c r="M184" s="129"/>
      <c r="N184" s="129"/>
      <c r="O184" s="141"/>
      <c r="P184" s="411" t="s">
        <v>69</v>
      </c>
      <c r="Q184" s="420"/>
      <c r="R184" s="428"/>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1"/>
      <c r="BC184" s="129"/>
      <c r="BD184" s="129"/>
      <c r="BE184" s="129"/>
      <c r="BF184" s="141"/>
    </row>
    <row r="185" spans="2:58" ht="20.25" customHeight="1">
      <c r="B185" s="359"/>
      <c r="C185" s="35"/>
      <c r="D185" s="55"/>
      <c r="E185" s="65"/>
      <c r="F185" s="69"/>
      <c r="G185" s="82"/>
      <c r="H185" s="94"/>
      <c r="I185" s="103"/>
      <c r="J185" s="103"/>
      <c r="K185" s="108"/>
      <c r="L185" s="118"/>
      <c r="M185" s="128"/>
      <c r="N185" s="128"/>
      <c r="O185" s="140"/>
      <c r="P185" s="409" t="s">
        <v>27</v>
      </c>
      <c r="Q185" s="418"/>
      <c r="R185" s="426"/>
      <c r="S185" s="437"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48" t="str">
        <f>IF(Y184="","",VLOOKUP(Y184,'シフト記号表（勤務時間帯）'!$C$6:$K$35,9,FALSE))</f>
        <v/>
      </c>
      <c r="Z185" s="437"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48" t="str">
        <f>IF(AF184="","",VLOOKUP(AF184,'シフト記号表（勤務時間帯）'!$C$6:$K$35,9,FALSE))</f>
        <v/>
      </c>
      <c r="AG185" s="437"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48" t="str">
        <f>IF(AM184="","",VLOOKUP(AM184,'シフト記号表（勤務時間帯）'!$C$6:$K$35,9,FALSE))</f>
        <v/>
      </c>
      <c r="AN185" s="437"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48" t="str">
        <f>IF(AT184="","",VLOOKUP(AT184,'シフト記号表（勤務時間帯）'!$C$6:$K$35,9,FALSE))</f>
        <v/>
      </c>
      <c r="AU185" s="437" t="str">
        <f>IF(AU184="","",VLOOKUP(AU184,'シフト記号表（勤務時間帯）'!$C$6:$K$35,9,FALSE))</f>
        <v/>
      </c>
      <c r="AV185" s="442" t="str">
        <f>IF(AV184="","",VLOOKUP(AV184,'シフト記号表（勤務時間帯）'!$C$6:$K$35,9,FALSE))</f>
        <v/>
      </c>
      <c r="AW185" s="442"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2"/>
      <c r="BC185" s="128"/>
      <c r="BD185" s="128"/>
      <c r="BE185" s="128"/>
      <c r="BF185" s="140"/>
    </row>
    <row r="186" spans="2:58" ht="20.25" customHeight="1">
      <c r="B186" s="359"/>
      <c r="C186" s="36"/>
      <c r="D186" s="56"/>
      <c r="E186" s="66"/>
      <c r="F186" s="533">
        <f>C184</f>
        <v>0</v>
      </c>
      <c r="G186" s="83"/>
      <c r="H186" s="94"/>
      <c r="I186" s="103"/>
      <c r="J186" s="103"/>
      <c r="K186" s="108"/>
      <c r="L186" s="120"/>
      <c r="M186" s="130"/>
      <c r="N186" s="130"/>
      <c r="O186" s="142"/>
      <c r="P186" s="410" t="s">
        <v>72</v>
      </c>
      <c r="Q186" s="419"/>
      <c r="R186" s="427"/>
      <c r="S186" s="438"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49" t="str">
        <f>IF(Y184="","",VLOOKUP(Y184,'シフト記号表（勤務時間帯）'!$C$6:$U$35,19,FALSE))</f>
        <v/>
      </c>
      <c r="Z186" s="438"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49" t="str">
        <f>IF(AF184="","",VLOOKUP(AF184,'シフト記号表（勤務時間帯）'!$C$6:$U$35,19,FALSE))</f>
        <v/>
      </c>
      <c r="AG186" s="438"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49" t="str">
        <f>IF(AM184="","",VLOOKUP(AM184,'シフト記号表（勤務時間帯）'!$C$6:$U$35,19,FALSE))</f>
        <v/>
      </c>
      <c r="AN186" s="438"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49" t="str">
        <f>IF(AT184="","",VLOOKUP(AT184,'シフト記号表（勤務時間帯）'!$C$6:$U$35,19,FALSE))</f>
        <v/>
      </c>
      <c r="AU186" s="438" t="str">
        <f>IF(AU184="","",VLOOKUP(AU184,'シフト記号表（勤務時間帯）'!$C$6:$U$35,19,FALSE))</f>
        <v/>
      </c>
      <c r="AV186" s="443" t="str">
        <f>IF(AV184="","",VLOOKUP(AV184,'シフト記号表（勤務時間帯）'!$C$6:$U$35,19,FALSE))</f>
        <v/>
      </c>
      <c r="AW186" s="443"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3"/>
      <c r="BC186" s="130"/>
      <c r="BD186" s="130"/>
      <c r="BE186" s="130"/>
      <c r="BF186" s="142"/>
    </row>
    <row r="187" spans="2:58" ht="20.25" customHeight="1">
      <c r="B187" s="359">
        <f>B184+1</f>
        <v>56</v>
      </c>
      <c r="C187" s="34"/>
      <c r="D187" s="54"/>
      <c r="E187" s="64"/>
      <c r="F187" s="71"/>
      <c r="G187" s="71"/>
      <c r="H187" s="95"/>
      <c r="I187" s="103"/>
      <c r="J187" s="103"/>
      <c r="K187" s="108"/>
      <c r="L187" s="119"/>
      <c r="M187" s="129"/>
      <c r="N187" s="129"/>
      <c r="O187" s="141"/>
      <c r="P187" s="411" t="s">
        <v>69</v>
      </c>
      <c r="Q187" s="420"/>
      <c r="R187" s="428"/>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1"/>
      <c r="BC187" s="129"/>
      <c r="BD187" s="129"/>
      <c r="BE187" s="129"/>
      <c r="BF187" s="141"/>
    </row>
    <row r="188" spans="2:58" ht="20.25" customHeight="1">
      <c r="B188" s="359"/>
      <c r="C188" s="35"/>
      <c r="D188" s="55"/>
      <c r="E188" s="65"/>
      <c r="F188" s="69"/>
      <c r="G188" s="82"/>
      <c r="H188" s="94"/>
      <c r="I188" s="103"/>
      <c r="J188" s="103"/>
      <c r="K188" s="108"/>
      <c r="L188" s="118"/>
      <c r="M188" s="128"/>
      <c r="N188" s="128"/>
      <c r="O188" s="140"/>
      <c r="P188" s="409" t="s">
        <v>27</v>
      </c>
      <c r="Q188" s="418"/>
      <c r="R188" s="426"/>
      <c r="S188" s="437"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48" t="str">
        <f>IF(Y187="","",VLOOKUP(Y187,'シフト記号表（勤務時間帯）'!$C$6:$K$35,9,FALSE))</f>
        <v/>
      </c>
      <c r="Z188" s="437"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48" t="str">
        <f>IF(AF187="","",VLOOKUP(AF187,'シフト記号表（勤務時間帯）'!$C$6:$K$35,9,FALSE))</f>
        <v/>
      </c>
      <c r="AG188" s="437"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48" t="str">
        <f>IF(AM187="","",VLOOKUP(AM187,'シフト記号表（勤務時間帯）'!$C$6:$K$35,9,FALSE))</f>
        <v/>
      </c>
      <c r="AN188" s="437"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48" t="str">
        <f>IF(AT187="","",VLOOKUP(AT187,'シフト記号表（勤務時間帯）'!$C$6:$K$35,9,FALSE))</f>
        <v/>
      </c>
      <c r="AU188" s="437" t="str">
        <f>IF(AU187="","",VLOOKUP(AU187,'シフト記号表（勤務時間帯）'!$C$6:$K$35,9,FALSE))</f>
        <v/>
      </c>
      <c r="AV188" s="442" t="str">
        <f>IF(AV187="","",VLOOKUP(AV187,'シフト記号表（勤務時間帯）'!$C$6:$K$35,9,FALSE))</f>
        <v/>
      </c>
      <c r="AW188" s="442"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2"/>
      <c r="BC188" s="128"/>
      <c r="BD188" s="128"/>
      <c r="BE188" s="128"/>
      <c r="BF188" s="140"/>
    </row>
    <row r="189" spans="2:58" ht="20.25" customHeight="1">
      <c r="B189" s="359"/>
      <c r="C189" s="36"/>
      <c r="D189" s="56"/>
      <c r="E189" s="66"/>
      <c r="F189" s="533">
        <f>C187</f>
        <v>0</v>
      </c>
      <c r="G189" s="83"/>
      <c r="H189" s="94"/>
      <c r="I189" s="103"/>
      <c r="J189" s="103"/>
      <c r="K189" s="108"/>
      <c r="L189" s="120"/>
      <c r="M189" s="130"/>
      <c r="N189" s="130"/>
      <c r="O189" s="142"/>
      <c r="P189" s="410" t="s">
        <v>72</v>
      </c>
      <c r="Q189" s="419"/>
      <c r="R189" s="427"/>
      <c r="S189" s="438"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49" t="str">
        <f>IF(Y187="","",VLOOKUP(Y187,'シフト記号表（勤務時間帯）'!$C$6:$U$35,19,FALSE))</f>
        <v/>
      </c>
      <c r="Z189" s="438"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49" t="str">
        <f>IF(AF187="","",VLOOKUP(AF187,'シフト記号表（勤務時間帯）'!$C$6:$U$35,19,FALSE))</f>
        <v/>
      </c>
      <c r="AG189" s="438"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49" t="str">
        <f>IF(AM187="","",VLOOKUP(AM187,'シフト記号表（勤務時間帯）'!$C$6:$U$35,19,FALSE))</f>
        <v/>
      </c>
      <c r="AN189" s="438"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49" t="str">
        <f>IF(AT187="","",VLOOKUP(AT187,'シフト記号表（勤務時間帯）'!$C$6:$U$35,19,FALSE))</f>
        <v/>
      </c>
      <c r="AU189" s="438" t="str">
        <f>IF(AU187="","",VLOOKUP(AU187,'シフト記号表（勤務時間帯）'!$C$6:$U$35,19,FALSE))</f>
        <v/>
      </c>
      <c r="AV189" s="443" t="str">
        <f>IF(AV187="","",VLOOKUP(AV187,'シフト記号表（勤務時間帯）'!$C$6:$U$35,19,FALSE))</f>
        <v/>
      </c>
      <c r="AW189" s="443"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3"/>
      <c r="BC189" s="130"/>
      <c r="BD189" s="130"/>
      <c r="BE189" s="130"/>
      <c r="BF189" s="142"/>
    </row>
    <row r="190" spans="2:58" ht="20.25" customHeight="1">
      <c r="B190" s="359">
        <f>B187+1</f>
        <v>57</v>
      </c>
      <c r="C190" s="34"/>
      <c r="D190" s="54"/>
      <c r="E190" s="64"/>
      <c r="F190" s="71"/>
      <c r="G190" s="71"/>
      <c r="H190" s="95"/>
      <c r="I190" s="103"/>
      <c r="J190" s="103"/>
      <c r="K190" s="108"/>
      <c r="L190" s="119"/>
      <c r="M190" s="129"/>
      <c r="N190" s="129"/>
      <c r="O190" s="141"/>
      <c r="P190" s="411" t="s">
        <v>69</v>
      </c>
      <c r="Q190" s="420"/>
      <c r="R190" s="428"/>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1"/>
      <c r="BC190" s="129"/>
      <c r="BD190" s="129"/>
      <c r="BE190" s="129"/>
      <c r="BF190" s="141"/>
    </row>
    <row r="191" spans="2:58" ht="20.25" customHeight="1">
      <c r="B191" s="359"/>
      <c r="C191" s="35"/>
      <c r="D191" s="55"/>
      <c r="E191" s="65"/>
      <c r="F191" s="69"/>
      <c r="G191" s="82"/>
      <c r="H191" s="94"/>
      <c r="I191" s="103"/>
      <c r="J191" s="103"/>
      <c r="K191" s="108"/>
      <c r="L191" s="118"/>
      <c r="M191" s="128"/>
      <c r="N191" s="128"/>
      <c r="O191" s="140"/>
      <c r="P191" s="409" t="s">
        <v>27</v>
      </c>
      <c r="Q191" s="418"/>
      <c r="R191" s="426"/>
      <c r="S191" s="437"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48" t="str">
        <f>IF(Y190="","",VLOOKUP(Y190,'シフト記号表（勤務時間帯）'!$C$6:$K$35,9,FALSE))</f>
        <v/>
      </c>
      <c r="Z191" s="437"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48" t="str">
        <f>IF(AF190="","",VLOOKUP(AF190,'シフト記号表（勤務時間帯）'!$C$6:$K$35,9,FALSE))</f>
        <v/>
      </c>
      <c r="AG191" s="437"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48" t="str">
        <f>IF(AM190="","",VLOOKUP(AM190,'シフト記号表（勤務時間帯）'!$C$6:$K$35,9,FALSE))</f>
        <v/>
      </c>
      <c r="AN191" s="437"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48" t="str">
        <f>IF(AT190="","",VLOOKUP(AT190,'シフト記号表（勤務時間帯）'!$C$6:$K$35,9,FALSE))</f>
        <v/>
      </c>
      <c r="AU191" s="437" t="str">
        <f>IF(AU190="","",VLOOKUP(AU190,'シフト記号表（勤務時間帯）'!$C$6:$K$35,9,FALSE))</f>
        <v/>
      </c>
      <c r="AV191" s="442" t="str">
        <f>IF(AV190="","",VLOOKUP(AV190,'シフト記号表（勤務時間帯）'!$C$6:$K$35,9,FALSE))</f>
        <v/>
      </c>
      <c r="AW191" s="442"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2"/>
      <c r="BC191" s="128"/>
      <c r="BD191" s="128"/>
      <c r="BE191" s="128"/>
      <c r="BF191" s="140"/>
    </row>
    <row r="192" spans="2:58" ht="20.25" customHeight="1">
      <c r="B192" s="359"/>
      <c r="C192" s="36"/>
      <c r="D192" s="56"/>
      <c r="E192" s="66"/>
      <c r="F192" s="533">
        <f>C190</f>
        <v>0</v>
      </c>
      <c r="G192" s="83"/>
      <c r="H192" s="94"/>
      <c r="I192" s="103"/>
      <c r="J192" s="103"/>
      <c r="K192" s="108"/>
      <c r="L192" s="120"/>
      <c r="M192" s="130"/>
      <c r="N192" s="130"/>
      <c r="O192" s="142"/>
      <c r="P192" s="410" t="s">
        <v>72</v>
      </c>
      <c r="Q192" s="419"/>
      <c r="R192" s="427"/>
      <c r="S192" s="438"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49" t="str">
        <f>IF(Y190="","",VLOOKUP(Y190,'シフト記号表（勤務時間帯）'!$C$6:$U$35,19,FALSE))</f>
        <v/>
      </c>
      <c r="Z192" s="438"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49" t="str">
        <f>IF(AF190="","",VLOOKUP(AF190,'シフト記号表（勤務時間帯）'!$C$6:$U$35,19,FALSE))</f>
        <v/>
      </c>
      <c r="AG192" s="438"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49" t="str">
        <f>IF(AM190="","",VLOOKUP(AM190,'シフト記号表（勤務時間帯）'!$C$6:$U$35,19,FALSE))</f>
        <v/>
      </c>
      <c r="AN192" s="438"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49" t="str">
        <f>IF(AT190="","",VLOOKUP(AT190,'シフト記号表（勤務時間帯）'!$C$6:$U$35,19,FALSE))</f>
        <v/>
      </c>
      <c r="AU192" s="438" t="str">
        <f>IF(AU190="","",VLOOKUP(AU190,'シフト記号表（勤務時間帯）'!$C$6:$U$35,19,FALSE))</f>
        <v/>
      </c>
      <c r="AV192" s="443" t="str">
        <f>IF(AV190="","",VLOOKUP(AV190,'シフト記号表（勤務時間帯）'!$C$6:$U$35,19,FALSE))</f>
        <v/>
      </c>
      <c r="AW192" s="443"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3"/>
      <c r="BC192" s="130"/>
      <c r="BD192" s="130"/>
      <c r="BE192" s="130"/>
      <c r="BF192" s="142"/>
    </row>
    <row r="193" spans="2:58" ht="20.25" customHeight="1">
      <c r="B193" s="359">
        <f>B190+1</f>
        <v>58</v>
      </c>
      <c r="C193" s="34"/>
      <c r="D193" s="54"/>
      <c r="E193" s="64"/>
      <c r="F193" s="71"/>
      <c r="G193" s="71"/>
      <c r="H193" s="95"/>
      <c r="I193" s="103"/>
      <c r="J193" s="103"/>
      <c r="K193" s="108"/>
      <c r="L193" s="119"/>
      <c r="M193" s="129"/>
      <c r="N193" s="129"/>
      <c r="O193" s="141"/>
      <c r="P193" s="411" t="s">
        <v>69</v>
      </c>
      <c r="Q193" s="420"/>
      <c r="R193" s="428"/>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1"/>
      <c r="BC193" s="129"/>
      <c r="BD193" s="129"/>
      <c r="BE193" s="129"/>
      <c r="BF193" s="141"/>
    </row>
    <row r="194" spans="2:58" ht="20.25" customHeight="1">
      <c r="B194" s="359"/>
      <c r="C194" s="35"/>
      <c r="D194" s="55"/>
      <c r="E194" s="65"/>
      <c r="F194" s="69"/>
      <c r="G194" s="82"/>
      <c r="H194" s="94"/>
      <c r="I194" s="103"/>
      <c r="J194" s="103"/>
      <c r="K194" s="108"/>
      <c r="L194" s="118"/>
      <c r="M194" s="128"/>
      <c r="N194" s="128"/>
      <c r="O194" s="140"/>
      <c r="P194" s="409" t="s">
        <v>27</v>
      </c>
      <c r="Q194" s="418"/>
      <c r="R194" s="426"/>
      <c r="S194" s="437"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48" t="str">
        <f>IF(Y193="","",VLOOKUP(Y193,'シフト記号表（勤務時間帯）'!$C$6:$K$35,9,FALSE))</f>
        <v/>
      </c>
      <c r="Z194" s="437"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48" t="str">
        <f>IF(AF193="","",VLOOKUP(AF193,'シフト記号表（勤務時間帯）'!$C$6:$K$35,9,FALSE))</f>
        <v/>
      </c>
      <c r="AG194" s="437"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48" t="str">
        <f>IF(AM193="","",VLOOKUP(AM193,'シフト記号表（勤務時間帯）'!$C$6:$K$35,9,FALSE))</f>
        <v/>
      </c>
      <c r="AN194" s="437"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48" t="str">
        <f>IF(AT193="","",VLOOKUP(AT193,'シフト記号表（勤務時間帯）'!$C$6:$K$35,9,FALSE))</f>
        <v/>
      </c>
      <c r="AU194" s="437" t="str">
        <f>IF(AU193="","",VLOOKUP(AU193,'シフト記号表（勤務時間帯）'!$C$6:$K$35,9,FALSE))</f>
        <v/>
      </c>
      <c r="AV194" s="442" t="str">
        <f>IF(AV193="","",VLOOKUP(AV193,'シフト記号表（勤務時間帯）'!$C$6:$K$35,9,FALSE))</f>
        <v/>
      </c>
      <c r="AW194" s="442"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2"/>
      <c r="BC194" s="128"/>
      <c r="BD194" s="128"/>
      <c r="BE194" s="128"/>
      <c r="BF194" s="140"/>
    </row>
    <row r="195" spans="2:58" ht="20.25" customHeight="1">
      <c r="B195" s="359"/>
      <c r="C195" s="36"/>
      <c r="D195" s="56"/>
      <c r="E195" s="66"/>
      <c r="F195" s="533">
        <f>C193</f>
        <v>0</v>
      </c>
      <c r="G195" s="83"/>
      <c r="H195" s="94"/>
      <c r="I195" s="103"/>
      <c r="J195" s="103"/>
      <c r="K195" s="108"/>
      <c r="L195" s="120"/>
      <c r="M195" s="130"/>
      <c r="N195" s="130"/>
      <c r="O195" s="142"/>
      <c r="P195" s="410" t="s">
        <v>72</v>
      </c>
      <c r="Q195" s="419"/>
      <c r="R195" s="427"/>
      <c r="S195" s="438"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49" t="str">
        <f>IF(Y193="","",VLOOKUP(Y193,'シフト記号表（勤務時間帯）'!$C$6:$U$35,19,FALSE))</f>
        <v/>
      </c>
      <c r="Z195" s="438"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49" t="str">
        <f>IF(AF193="","",VLOOKUP(AF193,'シフト記号表（勤務時間帯）'!$C$6:$U$35,19,FALSE))</f>
        <v/>
      </c>
      <c r="AG195" s="438"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49" t="str">
        <f>IF(AM193="","",VLOOKUP(AM193,'シフト記号表（勤務時間帯）'!$C$6:$U$35,19,FALSE))</f>
        <v/>
      </c>
      <c r="AN195" s="438"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49" t="str">
        <f>IF(AT193="","",VLOOKUP(AT193,'シフト記号表（勤務時間帯）'!$C$6:$U$35,19,FALSE))</f>
        <v/>
      </c>
      <c r="AU195" s="438" t="str">
        <f>IF(AU193="","",VLOOKUP(AU193,'シフト記号表（勤務時間帯）'!$C$6:$U$35,19,FALSE))</f>
        <v/>
      </c>
      <c r="AV195" s="443" t="str">
        <f>IF(AV193="","",VLOOKUP(AV193,'シフト記号表（勤務時間帯）'!$C$6:$U$35,19,FALSE))</f>
        <v/>
      </c>
      <c r="AW195" s="443"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3"/>
      <c r="BC195" s="130"/>
      <c r="BD195" s="130"/>
      <c r="BE195" s="130"/>
      <c r="BF195" s="142"/>
    </row>
    <row r="196" spans="2:58" ht="20.25" customHeight="1">
      <c r="B196" s="359">
        <f>B193+1</f>
        <v>59</v>
      </c>
      <c r="C196" s="34"/>
      <c r="D196" s="54"/>
      <c r="E196" s="64"/>
      <c r="F196" s="71"/>
      <c r="G196" s="71"/>
      <c r="H196" s="95"/>
      <c r="I196" s="103"/>
      <c r="J196" s="103"/>
      <c r="K196" s="108"/>
      <c r="L196" s="119"/>
      <c r="M196" s="129"/>
      <c r="N196" s="129"/>
      <c r="O196" s="141"/>
      <c r="P196" s="411" t="s">
        <v>69</v>
      </c>
      <c r="Q196" s="420"/>
      <c r="R196" s="428"/>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1"/>
      <c r="BC196" s="129"/>
      <c r="BD196" s="129"/>
      <c r="BE196" s="129"/>
      <c r="BF196" s="141"/>
    </row>
    <row r="197" spans="2:58" ht="20.25" customHeight="1">
      <c r="B197" s="359"/>
      <c r="C197" s="35"/>
      <c r="D197" s="55"/>
      <c r="E197" s="65"/>
      <c r="F197" s="69"/>
      <c r="G197" s="82"/>
      <c r="H197" s="94"/>
      <c r="I197" s="103"/>
      <c r="J197" s="103"/>
      <c r="K197" s="108"/>
      <c r="L197" s="118"/>
      <c r="M197" s="128"/>
      <c r="N197" s="128"/>
      <c r="O197" s="140"/>
      <c r="P197" s="409" t="s">
        <v>27</v>
      </c>
      <c r="Q197" s="418"/>
      <c r="R197" s="426"/>
      <c r="S197" s="437"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48" t="str">
        <f>IF(Y196="","",VLOOKUP(Y196,'シフト記号表（勤務時間帯）'!$C$6:$K$35,9,FALSE))</f>
        <v/>
      </c>
      <c r="Z197" s="437"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48" t="str">
        <f>IF(AF196="","",VLOOKUP(AF196,'シフト記号表（勤務時間帯）'!$C$6:$K$35,9,FALSE))</f>
        <v/>
      </c>
      <c r="AG197" s="437"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48" t="str">
        <f>IF(AM196="","",VLOOKUP(AM196,'シフト記号表（勤務時間帯）'!$C$6:$K$35,9,FALSE))</f>
        <v/>
      </c>
      <c r="AN197" s="437"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48" t="str">
        <f>IF(AT196="","",VLOOKUP(AT196,'シフト記号表（勤務時間帯）'!$C$6:$K$35,9,FALSE))</f>
        <v/>
      </c>
      <c r="AU197" s="437" t="str">
        <f>IF(AU196="","",VLOOKUP(AU196,'シフト記号表（勤務時間帯）'!$C$6:$K$35,9,FALSE))</f>
        <v/>
      </c>
      <c r="AV197" s="442" t="str">
        <f>IF(AV196="","",VLOOKUP(AV196,'シフト記号表（勤務時間帯）'!$C$6:$K$35,9,FALSE))</f>
        <v/>
      </c>
      <c r="AW197" s="442"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2"/>
      <c r="BC197" s="128"/>
      <c r="BD197" s="128"/>
      <c r="BE197" s="128"/>
      <c r="BF197" s="140"/>
    </row>
    <row r="198" spans="2:58" ht="20.25" customHeight="1">
      <c r="B198" s="359"/>
      <c r="C198" s="36"/>
      <c r="D198" s="56"/>
      <c r="E198" s="66"/>
      <c r="F198" s="533">
        <f>C196</f>
        <v>0</v>
      </c>
      <c r="G198" s="83"/>
      <c r="H198" s="94"/>
      <c r="I198" s="103"/>
      <c r="J198" s="103"/>
      <c r="K198" s="108"/>
      <c r="L198" s="120"/>
      <c r="M198" s="130"/>
      <c r="N198" s="130"/>
      <c r="O198" s="142"/>
      <c r="P198" s="410" t="s">
        <v>72</v>
      </c>
      <c r="Q198" s="419"/>
      <c r="R198" s="427"/>
      <c r="S198" s="438"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49" t="str">
        <f>IF(Y196="","",VLOOKUP(Y196,'シフト記号表（勤務時間帯）'!$C$6:$U$35,19,FALSE))</f>
        <v/>
      </c>
      <c r="Z198" s="438"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49" t="str">
        <f>IF(AF196="","",VLOOKUP(AF196,'シフト記号表（勤務時間帯）'!$C$6:$U$35,19,FALSE))</f>
        <v/>
      </c>
      <c r="AG198" s="438"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49" t="str">
        <f>IF(AM196="","",VLOOKUP(AM196,'シフト記号表（勤務時間帯）'!$C$6:$U$35,19,FALSE))</f>
        <v/>
      </c>
      <c r="AN198" s="438"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49" t="str">
        <f>IF(AT196="","",VLOOKUP(AT196,'シフト記号表（勤務時間帯）'!$C$6:$U$35,19,FALSE))</f>
        <v/>
      </c>
      <c r="AU198" s="438" t="str">
        <f>IF(AU196="","",VLOOKUP(AU196,'シフト記号表（勤務時間帯）'!$C$6:$U$35,19,FALSE))</f>
        <v/>
      </c>
      <c r="AV198" s="443" t="str">
        <f>IF(AV196="","",VLOOKUP(AV196,'シフト記号表（勤務時間帯）'!$C$6:$U$35,19,FALSE))</f>
        <v/>
      </c>
      <c r="AW198" s="443"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3"/>
      <c r="BC198" s="130"/>
      <c r="BD198" s="130"/>
      <c r="BE198" s="130"/>
      <c r="BF198" s="142"/>
    </row>
    <row r="199" spans="2:58" ht="20.25" customHeight="1">
      <c r="B199" s="359">
        <f>B196+1</f>
        <v>60</v>
      </c>
      <c r="C199" s="34"/>
      <c r="D199" s="54"/>
      <c r="E199" s="64"/>
      <c r="F199" s="71"/>
      <c r="G199" s="71"/>
      <c r="H199" s="95"/>
      <c r="I199" s="103"/>
      <c r="J199" s="103"/>
      <c r="K199" s="108"/>
      <c r="L199" s="119"/>
      <c r="M199" s="129"/>
      <c r="N199" s="129"/>
      <c r="O199" s="141"/>
      <c r="P199" s="411" t="s">
        <v>69</v>
      </c>
      <c r="Q199" s="420"/>
      <c r="R199" s="428"/>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1"/>
      <c r="BC199" s="129"/>
      <c r="BD199" s="129"/>
      <c r="BE199" s="129"/>
      <c r="BF199" s="141"/>
    </row>
    <row r="200" spans="2:58" ht="20.25" customHeight="1">
      <c r="B200" s="359"/>
      <c r="C200" s="35"/>
      <c r="D200" s="55"/>
      <c r="E200" s="65"/>
      <c r="F200" s="69"/>
      <c r="G200" s="82"/>
      <c r="H200" s="94"/>
      <c r="I200" s="103"/>
      <c r="J200" s="103"/>
      <c r="K200" s="108"/>
      <c r="L200" s="118"/>
      <c r="M200" s="128"/>
      <c r="N200" s="128"/>
      <c r="O200" s="140"/>
      <c r="P200" s="409" t="s">
        <v>27</v>
      </c>
      <c r="Q200" s="418"/>
      <c r="R200" s="426"/>
      <c r="S200" s="437"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48" t="str">
        <f>IF(Y199="","",VLOOKUP(Y199,'シフト記号表（勤務時間帯）'!$C$6:$K$35,9,FALSE))</f>
        <v/>
      </c>
      <c r="Z200" s="437"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48" t="str">
        <f>IF(AF199="","",VLOOKUP(AF199,'シフト記号表（勤務時間帯）'!$C$6:$K$35,9,FALSE))</f>
        <v/>
      </c>
      <c r="AG200" s="437"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48" t="str">
        <f>IF(AM199="","",VLOOKUP(AM199,'シフト記号表（勤務時間帯）'!$C$6:$K$35,9,FALSE))</f>
        <v/>
      </c>
      <c r="AN200" s="437"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48" t="str">
        <f>IF(AT199="","",VLOOKUP(AT199,'シフト記号表（勤務時間帯）'!$C$6:$K$35,9,FALSE))</f>
        <v/>
      </c>
      <c r="AU200" s="437" t="str">
        <f>IF(AU199="","",VLOOKUP(AU199,'シフト記号表（勤務時間帯）'!$C$6:$K$35,9,FALSE))</f>
        <v/>
      </c>
      <c r="AV200" s="442" t="str">
        <f>IF(AV199="","",VLOOKUP(AV199,'シフト記号表（勤務時間帯）'!$C$6:$K$35,9,FALSE))</f>
        <v/>
      </c>
      <c r="AW200" s="442"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2"/>
      <c r="BC200" s="128"/>
      <c r="BD200" s="128"/>
      <c r="BE200" s="128"/>
      <c r="BF200" s="140"/>
    </row>
    <row r="201" spans="2:58" ht="20.25" customHeight="1">
      <c r="B201" s="359"/>
      <c r="C201" s="36"/>
      <c r="D201" s="56"/>
      <c r="E201" s="66"/>
      <c r="F201" s="533">
        <f>C199</f>
        <v>0</v>
      </c>
      <c r="G201" s="83"/>
      <c r="H201" s="94"/>
      <c r="I201" s="103"/>
      <c r="J201" s="103"/>
      <c r="K201" s="108"/>
      <c r="L201" s="120"/>
      <c r="M201" s="130"/>
      <c r="N201" s="130"/>
      <c r="O201" s="142"/>
      <c r="P201" s="410" t="s">
        <v>72</v>
      </c>
      <c r="Q201" s="419"/>
      <c r="R201" s="427"/>
      <c r="S201" s="438"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49" t="str">
        <f>IF(Y199="","",VLOOKUP(Y199,'シフト記号表（勤務時間帯）'!$C$6:$U$35,19,FALSE))</f>
        <v/>
      </c>
      <c r="Z201" s="438"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49" t="str">
        <f>IF(AF199="","",VLOOKUP(AF199,'シフト記号表（勤務時間帯）'!$C$6:$U$35,19,FALSE))</f>
        <v/>
      </c>
      <c r="AG201" s="438"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49" t="str">
        <f>IF(AM199="","",VLOOKUP(AM199,'シフト記号表（勤務時間帯）'!$C$6:$U$35,19,FALSE))</f>
        <v/>
      </c>
      <c r="AN201" s="438"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49" t="str">
        <f>IF(AT199="","",VLOOKUP(AT199,'シフト記号表（勤務時間帯）'!$C$6:$U$35,19,FALSE))</f>
        <v/>
      </c>
      <c r="AU201" s="438" t="str">
        <f>IF(AU199="","",VLOOKUP(AU199,'シフト記号表（勤務時間帯）'!$C$6:$U$35,19,FALSE))</f>
        <v/>
      </c>
      <c r="AV201" s="443" t="str">
        <f>IF(AV199="","",VLOOKUP(AV199,'シフト記号表（勤務時間帯）'!$C$6:$U$35,19,FALSE))</f>
        <v/>
      </c>
      <c r="AW201" s="443"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3"/>
      <c r="BC201" s="130"/>
      <c r="BD201" s="130"/>
      <c r="BE201" s="130"/>
      <c r="BF201" s="142"/>
    </row>
    <row r="202" spans="2:58" ht="20.25" customHeight="1">
      <c r="B202" s="359">
        <f>B199+1</f>
        <v>61</v>
      </c>
      <c r="C202" s="34"/>
      <c r="D202" s="54"/>
      <c r="E202" s="64"/>
      <c r="F202" s="71"/>
      <c r="G202" s="71"/>
      <c r="H202" s="95"/>
      <c r="I202" s="103"/>
      <c r="J202" s="103"/>
      <c r="K202" s="108"/>
      <c r="L202" s="119"/>
      <c r="M202" s="129"/>
      <c r="N202" s="129"/>
      <c r="O202" s="141"/>
      <c r="P202" s="411" t="s">
        <v>69</v>
      </c>
      <c r="Q202" s="420"/>
      <c r="R202" s="428"/>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1"/>
      <c r="BC202" s="129"/>
      <c r="BD202" s="129"/>
      <c r="BE202" s="129"/>
      <c r="BF202" s="141"/>
    </row>
    <row r="203" spans="2:58" ht="20.25" customHeight="1">
      <c r="B203" s="359"/>
      <c r="C203" s="35"/>
      <c r="D203" s="55"/>
      <c r="E203" s="65"/>
      <c r="F203" s="69"/>
      <c r="G203" s="82"/>
      <c r="H203" s="94"/>
      <c r="I203" s="103"/>
      <c r="J203" s="103"/>
      <c r="K203" s="108"/>
      <c r="L203" s="118"/>
      <c r="M203" s="128"/>
      <c r="N203" s="128"/>
      <c r="O203" s="140"/>
      <c r="P203" s="409" t="s">
        <v>27</v>
      </c>
      <c r="Q203" s="418"/>
      <c r="R203" s="426"/>
      <c r="S203" s="437"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48" t="str">
        <f>IF(Y202="","",VLOOKUP(Y202,'シフト記号表（勤務時間帯）'!$C$6:$K$35,9,FALSE))</f>
        <v/>
      </c>
      <c r="Z203" s="437"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48" t="str">
        <f>IF(AF202="","",VLOOKUP(AF202,'シフト記号表（勤務時間帯）'!$C$6:$K$35,9,FALSE))</f>
        <v/>
      </c>
      <c r="AG203" s="437"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48" t="str">
        <f>IF(AM202="","",VLOOKUP(AM202,'シフト記号表（勤務時間帯）'!$C$6:$K$35,9,FALSE))</f>
        <v/>
      </c>
      <c r="AN203" s="437"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48" t="str">
        <f>IF(AT202="","",VLOOKUP(AT202,'シフト記号表（勤務時間帯）'!$C$6:$K$35,9,FALSE))</f>
        <v/>
      </c>
      <c r="AU203" s="437" t="str">
        <f>IF(AU202="","",VLOOKUP(AU202,'シフト記号表（勤務時間帯）'!$C$6:$K$35,9,FALSE))</f>
        <v/>
      </c>
      <c r="AV203" s="442" t="str">
        <f>IF(AV202="","",VLOOKUP(AV202,'シフト記号表（勤務時間帯）'!$C$6:$K$35,9,FALSE))</f>
        <v/>
      </c>
      <c r="AW203" s="442"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2"/>
      <c r="BC203" s="128"/>
      <c r="BD203" s="128"/>
      <c r="BE203" s="128"/>
      <c r="BF203" s="140"/>
    </row>
    <row r="204" spans="2:58" ht="20.25" customHeight="1">
      <c r="B204" s="359"/>
      <c r="C204" s="36"/>
      <c r="D204" s="56"/>
      <c r="E204" s="66"/>
      <c r="F204" s="533">
        <f>C202</f>
        <v>0</v>
      </c>
      <c r="G204" s="83"/>
      <c r="H204" s="94"/>
      <c r="I204" s="103"/>
      <c r="J204" s="103"/>
      <c r="K204" s="108"/>
      <c r="L204" s="120"/>
      <c r="M204" s="130"/>
      <c r="N204" s="130"/>
      <c r="O204" s="142"/>
      <c r="P204" s="410" t="s">
        <v>72</v>
      </c>
      <c r="Q204" s="419"/>
      <c r="R204" s="427"/>
      <c r="S204" s="438"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49" t="str">
        <f>IF(Y202="","",VLOOKUP(Y202,'シフト記号表（勤務時間帯）'!$C$6:$U$35,19,FALSE))</f>
        <v/>
      </c>
      <c r="Z204" s="438"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49" t="str">
        <f>IF(AF202="","",VLOOKUP(AF202,'シフト記号表（勤務時間帯）'!$C$6:$U$35,19,FALSE))</f>
        <v/>
      </c>
      <c r="AG204" s="438"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49" t="str">
        <f>IF(AM202="","",VLOOKUP(AM202,'シフト記号表（勤務時間帯）'!$C$6:$U$35,19,FALSE))</f>
        <v/>
      </c>
      <c r="AN204" s="438"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49" t="str">
        <f>IF(AT202="","",VLOOKUP(AT202,'シフト記号表（勤務時間帯）'!$C$6:$U$35,19,FALSE))</f>
        <v/>
      </c>
      <c r="AU204" s="438" t="str">
        <f>IF(AU202="","",VLOOKUP(AU202,'シフト記号表（勤務時間帯）'!$C$6:$U$35,19,FALSE))</f>
        <v/>
      </c>
      <c r="AV204" s="443" t="str">
        <f>IF(AV202="","",VLOOKUP(AV202,'シフト記号表（勤務時間帯）'!$C$6:$U$35,19,FALSE))</f>
        <v/>
      </c>
      <c r="AW204" s="443"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3"/>
      <c r="BC204" s="130"/>
      <c r="BD204" s="130"/>
      <c r="BE204" s="130"/>
      <c r="BF204" s="142"/>
    </row>
    <row r="205" spans="2:58" ht="20.25" customHeight="1">
      <c r="B205" s="359">
        <f>B202+1</f>
        <v>62</v>
      </c>
      <c r="C205" s="34"/>
      <c r="D205" s="54"/>
      <c r="E205" s="64"/>
      <c r="F205" s="71"/>
      <c r="G205" s="71"/>
      <c r="H205" s="95"/>
      <c r="I205" s="103"/>
      <c r="J205" s="103"/>
      <c r="K205" s="108"/>
      <c r="L205" s="119"/>
      <c r="M205" s="129"/>
      <c r="N205" s="129"/>
      <c r="O205" s="141"/>
      <c r="P205" s="411" t="s">
        <v>69</v>
      </c>
      <c r="Q205" s="420"/>
      <c r="R205" s="428"/>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1"/>
      <c r="BC205" s="129"/>
      <c r="BD205" s="129"/>
      <c r="BE205" s="129"/>
      <c r="BF205" s="141"/>
    </row>
    <row r="206" spans="2:58" ht="20.25" customHeight="1">
      <c r="B206" s="359"/>
      <c r="C206" s="35"/>
      <c r="D206" s="55"/>
      <c r="E206" s="65"/>
      <c r="F206" s="69"/>
      <c r="G206" s="82"/>
      <c r="H206" s="94"/>
      <c r="I206" s="103"/>
      <c r="J206" s="103"/>
      <c r="K206" s="108"/>
      <c r="L206" s="118"/>
      <c r="M206" s="128"/>
      <c r="N206" s="128"/>
      <c r="O206" s="140"/>
      <c r="P206" s="409" t="s">
        <v>27</v>
      </c>
      <c r="Q206" s="418"/>
      <c r="R206" s="426"/>
      <c r="S206" s="437"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48" t="str">
        <f>IF(Y205="","",VLOOKUP(Y205,'シフト記号表（勤務時間帯）'!$C$6:$K$35,9,FALSE))</f>
        <v/>
      </c>
      <c r="Z206" s="437"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48" t="str">
        <f>IF(AF205="","",VLOOKUP(AF205,'シフト記号表（勤務時間帯）'!$C$6:$K$35,9,FALSE))</f>
        <v/>
      </c>
      <c r="AG206" s="437"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48" t="str">
        <f>IF(AM205="","",VLOOKUP(AM205,'シフト記号表（勤務時間帯）'!$C$6:$K$35,9,FALSE))</f>
        <v/>
      </c>
      <c r="AN206" s="437"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48" t="str">
        <f>IF(AT205="","",VLOOKUP(AT205,'シフト記号表（勤務時間帯）'!$C$6:$K$35,9,FALSE))</f>
        <v/>
      </c>
      <c r="AU206" s="437" t="str">
        <f>IF(AU205="","",VLOOKUP(AU205,'シフト記号表（勤務時間帯）'!$C$6:$K$35,9,FALSE))</f>
        <v/>
      </c>
      <c r="AV206" s="442" t="str">
        <f>IF(AV205="","",VLOOKUP(AV205,'シフト記号表（勤務時間帯）'!$C$6:$K$35,9,FALSE))</f>
        <v/>
      </c>
      <c r="AW206" s="442"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2"/>
      <c r="BC206" s="128"/>
      <c r="BD206" s="128"/>
      <c r="BE206" s="128"/>
      <c r="BF206" s="140"/>
    </row>
    <row r="207" spans="2:58" ht="20.25" customHeight="1">
      <c r="B207" s="359"/>
      <c r="C207" s="36"/>
      <c r="D207" s="56"/>
      <c r="E207" s="66"/>
      <c r="F207" s="533">
        <f>C205</f>
        <v>0</v>
      </c>
      <c r="G207" s="83"/>
      <c r="H207" s="94"/>
      <c r="I207" s="103"/>
      <c r="J207" s="103"/>
      <c r="K207" s="108"/>
      <c r="L207" s="120"/>
      <c r="M207" s="130"/>
      <c r="N207" s="130"/>
      <c r="O207" s="142"/>
      <c r="P207" s="410" t="s">
        <v>72</v>
      </c>
      <c r="Q207" s="419"/>
      <c r="R207" s="427"/>
      <c r="S207" s="438"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49" t="str">
        <f>IF(Y205="","",VLOOKUP(Y205,'シフト記号表（勤務時間帯）'!$C$6:$U$35,19,FALSE))</f>
        <v/>
      </c>
      <c r="Z207" s="438"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49" t="str">
        <f>IF(AF205="","",VLOOKUP(AF205,'シフト記号表（勤務時間帯）'!$C$6:$U$35,19,FALSE))</f>
        <v/>
      </c>
      <c r="AG207" s="438"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49" t="str">
        <f>IF(AM205="","",VLOOKUP(AM205,'シフト記号表（勤務時間帯）'!$C$6:$U$35,19,FALSE))</f>
        <v/>
      </c>
      <c r="AN207" s="438"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49" t="str">
        <f>IF(AT205="","",VLOOKUP(AT205,'シフト記号表（勤務時間帯）'!$C$6:$U$35,19,FALSE))</f>
        <v/>
      </c>
      <c r="AU207" s="438" t="str">
        <f>IF(AU205="","",VLOOKUP(AU205,'シフト記号表（勤務時間帯）'!$C$6:$U$35,19,FALSE))</f>
        <v/>
      </c>
      <c r="AV207" s="443" t="str">
        <f>IF(AV205="","",VLOOKUP(AV205,'シフト記号表（勤務時間帯）'!$C$6:$U$35,19,FALSE))</f>
        <v/>
      </c>
      <c r="AW207" s="443"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3"/>
      <c r="BC207" s="130"/>
      <c r="BD207" s="130"/>
      <c r="BE207" s="130"/>
      <c r="BF207" s="142"/>
    </row>
    <row r="208" spans="2:58" ht="20.25" customHeight="1">
      <c r="B208" s="359">
        <f>B205+1</f>
        <v>63</v>
      </c>
      <c r="C208" s="34"/>
      <c r="D208" s="54"/>
      <c r="E208" s="64"/>
      <c r="F208" s="71"/>
      <c r="G208" s="71"/>
      <c r="H208" s="95"/>
      <c r="I208" s="103"/>
      <c r="J208" s="103"/>
      <c r="K208" s="108"/>
      <c r="L208" s="119"/>
      <c r="M208" s="129"/>
      <c r="N208" s="129"/>
      <c r="O208" s="141"/>
      <c r="P208" s="411" t="s">
        <v>69</v>
      </c>
      <c r="Q208" s="420"/>
      <c r="R208" s="428"/>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1"/>
      <c r="BC208" s="129"/>
      <c r="BD208" s="129"/>
      <c r="BE208" s="129"/>
      <c r="BF208" s="141"/>
    </row>
    <row r="209" spans="2:58" ht="20.25" customHeight="1">
      <c r="B209" s="359"/>
      <c r="C209" s="35"/>
      <c r="D209" s="55"/>
      <c r="E209" s="65"/>
      <c r="F209" s="69"/>
      <c r="G209" s="82"/>
      <c r="H209" s="94"/>
      <c r="I209" s="103"/>
      <c r="J209" s="103"/>
      <c r="K209" s="108"/>
      <c r="L209" s="118"/>
      <c r="M209" s="128"/>
      <c r="N209" s="128"/>
      <c r="O209" s="140"/>
      <c r="P209" s="409" t="s">
        <v>27</v>
      </c>
      <c r="Q209" s="418"/>
      <c r="R209" s="426"/>
      <c r="S209" s="437"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48" t="str">
        <f>IF(Y208="","",VLOOKUP(Y208,'シフト記号表（勤務時間帯）'!$C$6:$K$35,9,FALSE))</f>
        <v/>
      </c>
      <c r="Z209" s="437"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48" t="str">
        <f>IF(AF208="","",VLOOKUP(AF208,'シフト記号表（勤務時間帯）'!$C$6:$K$35,9,FALSE))</f>
        <v/>
      </c>
      <c r="AG209" s="437"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48" t="str">
        <f>IF(AM208="","",VLOOKUP(AM208,'シフト記号表（勤務時間帯）'!$C$6:$K$35,9,FALSE))</f>
        <v/>
      </c>
      <c r="AN209" s="437"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48" t="str">
        <f>IF(AT208="","",VLOOKUP(AT208,'シフト記号表（勤務時間帯）'!$C$6:$K$35,9,FALSE))</f>
        <v/>
      </c>
      <c r="AU209" s="437" t="str">
        <f>IF(AU208="","",VLOOKUP(AU208,'シフト記号表（勤務時間帯）'!$C$6:$K$35,9,FALSE))</f>
        <v/>
      </c>
      <c r="AV209" s="442" t="str">
        <f>IF(AV208="","",VLOOKUP(AV208,'シフト記号表（勤務時間帯）'!$C$6:$K$35,9,FALSE))</f>
        <v/>
      </c>
      <c r="AW209" s="442"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2"/>
      <c r="BC209" s="128"/>
      <c r="BD209" s="128"/>
      <c r="BE209" s="128"/>
      <c r="BF209" s="140"/>
    </row>
    <row r="210" spans="2:58" ht="20.25" customHeight="1">
      <c r="B210" s="359"/>
      <c r="C210" s="36"/>
      <c r="D210" s="56"/>
      <c r="E210" s="66"/>
      <c r="F210" s="533">
        <f>C208</f>
        <v>0</v>
      </c>
      <c r="G210" s="83"/>
      <c r="H210" s="94"/>
      <c r="I210" s="103"/>
      <c r="J210" s="103"/>
      <c r="K210" s="108"/>
      <c r="L210" s="120"/>
      <c r="M210" s="130"/>
      <c r="N210" s="130"/>
      <c r="O210" s="142"/>
      <c r="P210" s="410" t="s">
        <v>72</v>
      </c>
      <c r="Q210" s="419"/>
      <c r="R210" s="427"/>
      <c r="S210" s="438"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49" t="str">
        <f>IF(Y208="","",VLOOKUP(Y208,'シフト記号表（勤務時間帯）'!$C$6:$U$35,19,FALSE))</f>
        <v/>
      </c>
      <c r="Z210" s="438"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49" t="str">
        <f>IF(AF208="","",VLOOKUP(AF208,'シフト記号表（勤務時間帯）'!$C$6:$U$35,19,FALSE))</f>
        <v/>
      </c>
      <c r="AG210" s="438"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49" t="str">
        <f>IF(AM208="","",VLOOKUP(AM208,'シフト記号表（勤務時間帯）'!$C$6:$U$35,19,FALSE))</f>
        <v/>
      </c>
      <c r="AN210" s="438"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49" t="str">
        <f>IF(AT208="","",VLOOKUP(AT208,'シフト記号表（勤務時間帯）'!$C$6:$U$35,19,FALSE))</f>
        <v/>
      </c>
      <c r="AU210" s="438" t="str">
        <f>IF(AU208="","",VLOOKUP(AU208,'シフト記号表（勤務時間帯）'!$C$6:$U$35,19,FALSE))</f>
        <v/>
      </c>
      <c r="AV210" s="443" t="str">
        <f>IF(AV208="","",VLOOKUP(AV208,'シフト記号表（勤務時間帯）'!$C$6:$U$35,19,FALSE))</f>
        <v/>
      </c>
      <c r="AW210" s="443"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3"/>
      <c r="BC210" s="130"/>
      <c r="BD210" s="130"/>
      <c r="BE210" s="130"/>
      <c r="BF210" s="142"/>
    </row>
    <row r="211" spans="2:58" ht="20.25" customHeight="1">
      <c r="B211" s="359">
        <f>B208+1</f>
        <v>64</v>
      </c>
      <c r="C211" s="34"/>
      <c r="D211" s="54"/>
      <c r="E211" s="64"/>
      <c r="F211" s="71"/>
      <c r="G211" s="71"/>
      <c r="H211" s="95"/>
      <c r="I211" s="103"/>
      <c r="J211" s="103"/>
      <c r="K211" s="108"/>
      <c r="L211" s="119"/>
      <c r="M211" s="129"/>
      <c r="N211" s="129"/>
      <c r="O211" s="141"/>
      <c r="P211" s="411" t="s">
        <v>69</v>
      </c>
      <c r="Q211" s="420"/>
      <c r="R211" s="428"/>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1"/>
      <c r="BC211" s="129"/>
      <c r="BD211" s="129"/>
      <c r="BE211" s="129"/>
      <c r="BF211" s="141"/>
    </row>
    <row r="212" spans="2:58" ht="20.25" customHeight="1">
      <c r="B212" s="359"/>
      <c r="C212" s="35"/>
      <c r="D212" s="55"/>
      <c r="E212" s="65"/>
      <c r="F212" s="69"/>
      <c r="G212" s="82"/>
      <c r="H212" s="94"/>
      <c r="I212" s="103"/>
      <c r="J212" s="103"/>
      <c r="K212" s="108"/>
      <c r="L212" s="118"/>
      <c r="M212" s="128"/>
      <c r="N212" s="128"/>
      <c r="O212" s="140"/>
      <c r="P212" s="409" t="s">
        <v>27</v>
      </c>
      <c r="Q212" s="418"/>
      <c r="R212" s="426"/>
      <c r="S212" s="437"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48" t="str">
        <f>IF(Y211="","",VLOOKUP(Y211,'シフト記号表（勤務時間帯）'!$C$6:$K$35,9,FALSE))</f>
        <v/>
      </c>
      <c r="Z212" s="437"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48" t="str">
        <f>IF(AF211="","",VLOOKUP(AF211,'シフト記号表（勤務時間帯）'!$C$6:$K$35,9,FALSE))</f>
        <v/>
      </c>
      <c r="AG212" s="437"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48" t="str">
        <f>IF(AM211="","",VLOOKUP(AM211,'シフト記号表（勤務時間帯）'!$C$6:$K$35,9,FALSE))</f>
        <v/>
      </c>
      <c r="AN212" s="437"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48" t="str">
        <f>IF(AT211="","",VLOOKUP(AT211,'シフト記号表（勤務時間帯）'!$C$6:$K$35,9,FALSE))</f>
        <v/>
      </c>
      <c r="AU212" s="437" t="str">
        <f>IF(AU211="","",VLOOKUP(AU211,'シフト記号表（勤務時間帯）'!$C$6:$K$35,9,FALSE))</f>
        <v/>
      </c>
      <c r="AV212" s="442" t="str">
        <f>IF(AV211="","",VLOOKUP(AV211,'シフト記号表（勤務時間帯）'!$C$6:$K$35,9,FALSE))</f>
        <v/>
      </c>
      <c r="AW212" s="442"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2"/>
      <c r="BC212" s="128"/>
      <c r="BD212" s="128"/>
      <c r="BE212" s="128"/>
      <c r="BF212" s="140"/>
    </row>
    <row r="213" spans="2:58" ht="20.25" customHeight="1">
      <c r="B213" s="359"/>
      <c r="C213" s="36"/>
      <c r="D213" s="56"/>
      <c r="E213" s="66"/>
      <c r="F213" s="533">
        <f>C211</f>
        <v>0</v>
      </c>
      <c r="G213" s="83"/>
      <c r="H213" s="94"/>
      <c r="I213" s="103"/>
      <c r="J213" s="103"/>
      <c r="K213" s="108"/>
      <c r="L213" s="120"/>
      <c r="M213" s="130"/>
      <c r="N213" s="130"/>
      <c r="O213" s="142"/>
      <c r="P213" s="410" t="s">
        <v>72</v>
      </c>
      <c r="Q213" s="419"/>
      <c r="R213" s="427"/>
      <c r="S213" s="438"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49" t="str">
        <f>IF(Y211="","",VLOOKUP(Y211,'シフト記号表（勤務時間帯）'!$C$6:$U$35,19,FALSE))</f>
        <v/>
      </c>
      <c r="Z213" s="438"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49" t="str">
        <f>IF(AF211="","",VLOOKUP(AF211,'シフト記号表（勤務時間帯）'!$C$6:$U$35,19,FALSE))</f>
        <v/>
      </c>
      <c r="AG213" s="438"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49" t="str">
        <f>IF(AM211="","",VLOOKUP(AM211,'シフト記号表（勤務時間帯）'!$C$6:$U$35,19,FALSE))</f>
        <v/>
      </c>
      <c r="AN213" s="438"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49" t="str">
        <f>IF(AT211="","",VLOOKUP(AT211,'シフト記号表（勤務時間帯）'!$C$6:$U$35,19,FALSE))</f>
        <v/>
      </c>
      <c r="AU213" s="438" t="str">
        <f>IF(AU211="","",VLOOKUP(AU211,'シフト記号表（勤務時間帯）'!$C$6:$U$35,19,FALSE))</f>
        <v/>
      </c>
      <c r="AV213" s="443" t="str">
        <f>IF(AV211="","",VLOOKUP(AV211,'シフト記号表（勤務時間帯）'!$C$6:$U$35,19,FALSE))</f>
        <v/>
      </c>
      <c r="AW213" s="443"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3"/>
      <c r="BC213" s="130"/>
      <c r="BD213" s="130"/>
      <c r="BE213" s="130"/>
      <c r="BF213" s="142"/>
    </row>
    <row r="214" spans="2:58" ht="20.25" customHeight="1">
      <c r="B214" s="359">
        <f>B211+1</f>
        <v>65</v>
      </c>
      <c r="C214" s="34"/>
      <c r="D214" s="54"/>
      <c r="E214" s="64"/>
      <c r="F214" s="71"/>
      <c r="G214" s="71"/>
      <c r="H214" s="95"/>
      <c r="I214" s="103"/>
      <c r="J214" s="103"/>
      <c r="K214" s="108"/>
      <c r="L214" s="119"/>
      <c r="M214" s="129"/>
      <c r="N214" s="129"/>
      <c r="O214" s="141"/>
      <c r="P214" s="411" t="s">
        <v>69</v>
      </c>
      <c r="Q214" s="420"/>
      <c r="R214" s="428"/>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1"/>
      <c r="BC214" s="129"/>
      <c r="BD214" s="129"/>
      <c r="BE214" s="129"/>
      <c r="BF214" s="141"/>
    </row>
    <row r="215" spans="2:58" ht="20.25" customHeight="1">
      <c r="B215" s="359"/>
      <c r="C215" s="35"/>
      <c r="D215" s="55"/>
      <c r="E215" s="65"/>
      <c r="F215" s="69"/>
      <c r="G215" s="82"/>
      <c r="H215" s="94"/>
      <c r="I215" s="103"/>
      <c r="J215" s="103"/>
      <c r="K215" s="108"/>
      <c r="L215" s="118"/>
      <c r="M215" s="128"/>
      <c r="N215" s="128"/>
      <c r="O215" s="140"/>
      <c r="P215" s="409" t="s">
        <v>27</v>
      </c>
      <c r="Q215" s="418"/>
      <c r="R215" s="426"/>
      <c r="S215" s="437"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48" t="str">
        <f>IF(Y214="","",VLOOKUP(Y214,'シフト記号表（勤務時間帯）'!$C$6:$K$35,9,FALSE))</f>
        <v/>
      </c>
      <c r="Z215" s="437"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48" t="str">
        <f>IF(AF214="","",VLOOKUP(AF214,'シフト記号表（勤務時間帯）'!$C$6:$K$35,9,FALSE))</f>
        <v/>
      </c>
      <c r="AG215" s="437"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48" t="str">
        <f>IF(AM214="","",VLOOKUP(AM214,'シフト記号表（勤務時間帯）'!$C$6:$K$35,9,FALSE))</f>
        <v/>
      </c>
      <c r="AN215" s="437"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48" t="str">
        <f>IF(AT214="","",VLOOKUP(AT214,'シフト記号表（勤務時間帯）'!$C$6:$K$35,9,FALSE))</f>
        <v/>
      </c>
      <c r="AU215" s="437" t="str">
        <f>IF(AU214="","",VLOOKUP(AU214,'シフト記号表（勤務時間帯）'!$C$6:$K$35,9,FALSE))</f>
        <v/>
      </c>
      <c r="AV215" s="442" t="str">
        <f>IF(AV214="","",VLOOKUP(AV214,'シフト記号表（勤務時間帯）'!$C$6:$K$35,9,FALSE))</f>
        <v/>
      </c>
      <c r="AW215" s="442"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2"/>
      <c r="BC215" s="128"/>
      <c r="BD215" s="128"/>
      <c r="BE215" s="128"/>
      <c r="BF215" s="140"/>
    </row>
    <row r="216" spans="2:58" ht="20.25" customHeight="1">
      <c r="B216" s="359"/>
      <c r="C216" s="36"/>
      <c r="D216" s="56"/>
      <c r="E216" s="66"/>
      <c r="F216" s="533">
        <f>C214</f>
        <v>0</v>
      </c>
      <c r="G216" s="83"/>
      <c r="H216" s="94"/>
      <c r="I216" s="103"/>
      <c r="J216" s="103"/>
      <c r="K216" s="108"/>
      <c r="L216" s="120"/>
      <c r="M216" s="130"/>
      <c r="N216" s="130"/>
      <c r="O216" s="142"/>
      <c r="P216" s="410" t="s">
        <v>72</v>
      </c>
      <c r="Q216" s="419"/>
      <c r="R216" s="427"/>
      <c r="S216" s="438"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49" t="str">
        <f>IF(Y214="","",VLOOKUP(Y214,'シフト記号表（勤務時間帯）'!$C$6:$U$35,19,FALSE))</f>
        <v/>
      </c>
      <c r="Z216" s="438"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49" t="str">
        <f>IF(AF214="","",VLOOKUP(AF214,'シフト記号表（勤務時間帯）'!$C$6:$U$35,19,FALSE))</f>
        <v/>
      </c>
      <c r="AG216" s="438"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49" t="str">
        <f>IF(AM214="","",VLOOKUP(AM214,'シフト記号表（勤務時間帯）'!$C$6:$U$35,19,FALSE))</f>
        <v/>
      </c>
      <c r="AN216" s="438"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49" t="str">
        <f>IF(AT214="","",VLOOKUP(AT214,'シフト記号表（勤務時間帯）'!$C$6:$U$35,19,FALSE))</f>
        <v/>
      </c>
      <c r="AU216" s="438" t="str">
        <f>IF(AU214="","",VLOOKUP(AU214,'シフト記号表（勤務時間帯）'!$C$6:$U$35,19,FALSE))</f>
        <v/>
      </c>
      <c r="AV216" s="443" t="str">
        <f>IF(AV214="","",VLOOKUP(AV214,'シフト記号表（勤務時間帯）'!$C$6:$U$35,19,FALSE))</f>
        <v/>
      </c>
      <c r="AW216" s="443"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3"/>
      <c r="BC216" s="130"/>
      <c r="BD216" s="130"/>
      <c r="BE216" s="130"/>
      <c r="BF216" s="142"/>
    </row>
    <row r="217" spans="2:58" ht="20.25" customHeight="1">
      <c r="B217" s="359">
        <f>B214+1</f>
        <v>66</v>
      </c>
      <c r="C217" s="34"/>
      <c r="D217" s="54"/>
      <c r="E217" s="64"/>
      <c r="F217" s="71"/>
      <c r="G217" s="71"/>
      <c r="H217" s="95"/>
      <c r="I217" s="103"/>
      <c r="J217" s="103"/>
      <c r="K217" s="108"/>
      <c r="L217" s="119"/>
      <c r="M217" s="129"/>
      <c r="N217" s="129"/>
      <c r="O217" s="141"/>
      <c r="P217" s="411" t="s">
        <v>69</v>
      </c>
      <c r="Q217" s="420"/>
      <c r="R217" s="428"/>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1"/>
      <c r="BC217" s="129"/>
      <c r="BD217" s="129"/>
      <c r="BE217" s="129"/>
      <c r="BF217" s="141"/>
    </row>
    <row r="218" spans="2:58" ht="20.25" customHeight="1">
      <c r="B218" s="359"/>
      <c r="C218" s="35"/>
      <c r="D218" s="55"/>
      <c r="E218" s="65"/>
      <c r="F218" s="69"/>
      <c r="G218" s="82"/>
      <c r="H218" s="94"/>
      <c r="I218" s="103"/>
      <c r="J218" s="103"/>
      <c r="K218" s="108"/>
      <c r="L218" s="118"/>
      <c r="M218" s="128"/>
      <c r="N218" s="128"/>
      <c r="O218" s="140"/>
      <c r="P218" s="409" t="s">
        <v>27</v>
      </c>
      <c r="Q218" s="418"/>
      <c r="R218" s="426"/>
      <c r="S218" s="437"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48" t="str">
        <f>IF(Y217="","",VLOOKUP(Y217,'シフト記号表（勤務時間帯）'!$C$6:$K$35,9,FALSE))</f>
        <v/>
      </c>
      <c r="Z218" s="437"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48" t="str">
        <f>IF(AF217="","",VLOOKUP(AF217,'シフト記号表（勤務時間帯）'!$C$6:$K$35,9,FALSE))</f>
        <v/>
      </c>
      <c r="AG218" s="437"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48" t="str">
        <f>IF(AM217="","",VLOOKUP(AM217,'シフト記号表（勤務時間帯）'!$C$6:$K$35,9,FALSE))</f>
        <v/>
      </c>
      <c r="AN218" s="437"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48" t="str">
        <f>IF(AT217="","",VLOOKUP(AT217,'シフト記号表（勤務時間帯）'!$C$6:$K$35,9,FALSE))</f>
        <v/>
      </c>
      <c r="AU218" s="437" t="str">
        <f>IF(AU217="","",VLOOKUP(AU217,'シフト記号表（勤務時間帯）'!$C$6:$K$35,9,FALSE))</f>
        <v/>
      </c>
      <c r="AV218" s="442" t="str">
        <f>IF(AV217="","",VLOOKUP(AV217,'シフト記号表（勤務時間帯）'!$C$6:$K$35,9,FALSE))</f>
        <v/>
      </c>
      <c r="AW218" s="442"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2"/>
      <c r="BC218" s="128"/>
      <c r="BD218" s="128"/>
      <c r="BE218" s="128"/>
      <c r="BF218" s="140"/>
    </row>
    <row r="219" spans="2:58" ht="20.25" customHeight="1">
      <c r="B219" s="359"/>
      <c r="C219" s="36"/>
      <c r="D219" s="56"/>
      <c r="E219" s="66"/>
      <c r="F219" s="533">
        <f>C217</f>
        <v>0</v>
      </c>
      <c r="G219" s="83"/>
      <c r="H219" s="94"/>
      <c r="I219" s="103"/>
      <c r="J219" s="103"/>
      <c r="K219" s="108"/>
      <c r="L219" s="120"/>
      <c r="M219" s="130"/>
      <c r="N219" s="130"/>
      <c r="O219" s="142"/>
      <c r="P219" s="410" t="s">
        <v>72</v>
      </c>
      <c r="Q219" s="419"/>
      <c r="R219" s="427"/>
      <c r="S219" s="438"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49" t="str">
        <f>IF(Y217="","",VLOOKUP(Y217,'シフト記号表（勤務時間帯）'!$C$6:$U$35,19,FALSE))</f>
        <v/>
      </c>
      <c r="Z219" s="438"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49" t="str">
        <f>IF(AF217="","",VLOOKUP(AF217,'シフト記号表（勤務時間帯）'!$C$6:$U$35,19,FALSE))</f>
        <v/>
      </c>
      <c r="AG219" s="438"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49" t="str">
        <f>IF(AM217="","",VLOOKUP(AM217,'シフト記号表（勤務時間帯）'!$C$6:$U$35,19,FALSE))</f>
        <v/>
      </c>
      <c r="AN219" s="438"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49" t="str">
        <f>IF(AT217="","",VLOOKUP(AT217,'シフト記号表（勤務時間帯）'!$C$6:$U$35,19,FALSE))</f>
        <v/>
      </c>
      <c r="AU219" s="438" t="str">
        <f>IF(AU217="","",VLOOKUP(AU217,'シフト記号表（勤務時間帯）'!$C$6:$U$35,19,FALSE))</f>
        <v/>
      </c>
      <c r="AV219" s="443" t="str">
        <f>IF(AV217="","",VLOOKUP(AV217,'シフト記号表（勤務時間帯）'!$C$6:$U$35,19,FALSE))</f>
        <v/>
      </c>
      <c r="AW219" s="443"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3"/>
      <c r="BC219" s="130"/>
      <c r="BD219" s="130"/>
      <c r="BE219" s="130"/>
      <c r="BF219" s="142"/>
    </row>
    <row r="220" spans="2:58" ht="20.25" customHeight="1">
      <c r="B220" s="359">
        <f>B217+1</f>
        <v>67</v>
      </c>
      <c r="C220" s="34"/>
      <c r="D220" s="54"/>
      <c r="E220" s="64"/>
      <c r="F220" s="71"/>
      <c r="G220" s="71"/>
      <c r="H220" s="95"/>
      <c r="I220" s="103"/>
      <c r="J220" s="103"/>
      <c r="K220" s="108"/>
      <c r="L220" s="119"/>
      <c r="M220" s="129"/>
      <c r="N220" s="129"/>
      <c r="O220" s="141"/>
      <c r="P220" s="411" t="s">
        <v>69</v>
      </c>
      <c r="Q220" s="420"/>
      <c r="R220" s="428"/>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1"/>
      <c r="BC220" s="129"/>
      <c r="BD220" s="129"/>
      <c r="BE220" s="129"/>
      <c r="BF220" s="141"/>
    </row>
    <row r="221" spans="2:58" ht="20.25" customHeight="1">
      <c r="B221" s="359"/>
      <c r="C221" s="35"/>
      <c r="D221" s="55"/>
      <c r="E221" s="65"/>
      <c r="F221" s="69"/>
      <c r="G221" s="82"/>
      <c r="H221" s="94"/>
      <c r="I221" s="103"/>
      <c r="J221" s="103"/>
      <c r="K221" s="108"/>
      <c r="L221" s="118"/>
      <c r="M221" s="128"/>
      <c r="N221" s="128"/>
      <c r="O221" s="140"/>
      <c r="P221" s="409" t="s">
        <v>27</v>
      </c>
      <c r="Q221" s="418"/>
      <c r="R221" s="426"/>
      <c r="S221" s="437"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48" t="str">
        <f>IF(Y220="","",VLOOKUP(Y220,'シフト記号表（勤務時間帯）'!$C$6:$K$35,9,FALSE))</f>
        <v/>
      </c>
      <c r="Z221" s="437"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48" t="str">
        <f>IF(AF220="","",VLOOKUP(AF220,'シフト記号表（勤務時間帯）'!$C$6:$K$35,9,FALSE))</f>
        <v/>
      </c>
      <c r="AG221" s="437"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48" t="str">
        <f>IF(AM220="","",VLOOKUP(AM220,'シフト記号表（勤務時間帯）'!$C$6:$K$35,9,FALSE))</f>
        <v/>
      </c>
      <c r="AN221" s="437"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48" t="str">
        <f>IF(AT220="","",VLOOKUP(AT220,'シフト記号表（勤務時間帯）'!$C$6:$K$35,9,FALSE))</f>
        <v/>
      </c>
      <c r="AU221" s="437" t="str">
        <f>IF(AU220="","",VLOOKUP(AU220,'シフト記号表（勤務時間帯）'!$C$6:$K$35,9,FALSE))</f>
        <v/>
      </c>
      <c r="AV221" s="442" t="str">
        <f>IF(AV220="","",VLOOKUP(AV220,'シフト記号表（勤務時間帯）'!$C$6:$K$35,9,FALSE))</f>
        <v/>
      </c>
      <c r="AW221" s="442"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2"/>
      <c r="BC221" s="128"/>
      <c r="BD221" s="128"/>
      <c r="BE221" s="128"/>
      <c r="BF221" s="140"/>
    </row>
    <row r="222" spans="2:58" ht="20.25" customHeight="1">
      <c r="B222" s="359"/>
      <c r="C222" s="36"/>
      <c r="D222" s="56"/>
      <c r="E222" s="66"/>
      <c r="F222" s="533">
        <f>C220</f>
        <v>0</v>
      </c>
      <c r="G222" s="83"/>
      <c r="H222" s="94"/>
      <c r="I222" s="103"/>
      <c r="J222" s="103"/>
      <c r="K222" s="108"/>
      <c r="L222" s="120"/>
      <c r="M222" s="130"/>
      <c r="N222" s="130"/>
      <c r="O222" s="142"/>
      <c r="P222" s="410" t="s">
        <v>72</v>
      </c>
      <c r="Q222" s="419"/>
      <c r="R222" s="427"/>
      <c r="S222" s="438"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49" t="str">
        <f>IF(Y220="","",VLOOKUP(Y220,'シフト記号表（勤務時間帯）'!$C$6:$U$35,19,FALSE))</f>
        <v/>
      </c>
      <c r="Z222" s="438"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49" t="str">
        <f>IF(AF220="","",VLOOKUP(AF220,'シフト記号表（勤務時間帯）'!$C$6:$U$35,19,FALSE))</f>
        <v/>
      </c>
      <c r="AG222" s="438"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49" t="str">
        <f>IF(AM220="","",VLOOKUP(AM220,'シフト記号表（勤務時間帯）'!$C$6:$U$35,19,FALSE))</f>
        <v/>
      </c>
      <c r="AN222" s="438"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49" t="str">
        <f>IF(AT220="","",VLOOKUP(AT220,'シフト記号表（勤務時間帯）'!$C$6:$U$35,19,FALSE))</f>
        <v/>
      </c>
      <c r="AU222" s="438" t="str">
        <f>IF(AU220="","",VLOOKUP(AU220,'シフト記号表（勤務時間帯）'!$C$6:$U$35,19,FALSE))</f>
        <v/>
      </c>
      <c r="AV222" s="443" t="str">
        <f>IF(AV220="","",VLOOKUP(AV220,'シフト記号表（勤務時間帯）'!$C$6:$U$35,19,FALSE))</f>
        <v/>
      </c>
      <c r="AW222" s="443"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3"/>
      <c r="BC222" s="130"/>
      <c r="BD222" s="130"/>
      <c r="BE222" s="130"/>
      <c r="BF222" s="142"/>
    </row>
    <row r="223" spans="2:58" ht="20.25" customHeight="1">
      <c r="B223" s="359">
        <f>B220+1</f>
        <v>68</v>
      </c>
      <c r="C223" s="34"/>
      <c r="D223" s="54"/>
      <c r="E223" s="64"/>
      <c r="F223" s="71"/>
      <c r="G223" s="71"/>
      <c r="H223" s="95"/>
      <c r="I223" s="103"/>
      <c r="J223" s="103"/>
      <c r="K223" s="108"/>
      <c r="L223" s="119"/>
      <c r="M223" s="129"/>
      <c r="N223" s="129"/>
      <c r="O223" s="141"/>
      <c r="P223" s="411" t="s">
        <v>69</v>
      </c>
      <c r="Q223" s="420"/>
      <c r="R223" s="428"/>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1"/>
      <c r="BC223" s="129"/>
      <c r="BD223" s="129"/>
      <c r="BE223" s="129"/>
      <c r="BF223" s="141"/>
    </row>
    <row r="224" spans="2:58" ht="20.25" customHeight="1">
      <c r="B224" s="359"/>
      <c r="C224" s="35"/>
      <c r="D224" s="55"/>
      <c r="E224" s="65"/>
      <c r="F224" s="69"/>
      <c r="G224" s="82"/>
      <c r="H224" s="94"/>
      <c r="I224" s="103"/>
      <c r="J224" s="103"/>
      <c r="K224" s="108"/>
      <c r="L224" s="118"/>
      <c r="M224" s="128"/>
      <c r="N224" s="128"/>
      <c r="O224" s="140"/>
      <c r="P224" s="409" t="s">
        <v>27</v>
      </c>
      <c r="Q224" s="418"/>
      <c r="R224" s="426"/>
      <c r="S224" s="437"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48" t="str">
        <f>IF(Y223="","",VLOOKUP(Y223,'シフト記号表（勤務時間帯）'!$C$6:$K$35,9,FALSE))</f>
        <v/>
      </c>
      <c r="Z224" s="437"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48" t="str">
        <f>IF(AF223="","",VLOOKUP(AF223,'シフト記号表（勤務時間帯）'!$C$6:$K$35,9,FALSE))</f>
        <v/>
      </c>
      <c r="AG224" s="437"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48" t="str">
        <f>IF(AM223="","",VLOOKUP(AM223,'シフト記号表（勤務時間帯）'!$C$6:$K$35,9,FALSE))</f>
        <v/>
      </c>
      <c r="AN224" s="437"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48" t="str">
        <f>IF(AT223="","",VLOOKUP(AT223,'シフト記号表（勤務時間帯）'!$C$6:$K$35,9,FALSE))</f>
        <v/>
      </c>
      <c r="AU224" s="437" t="str">
        <f>IF(AU223="","",VLOOKUP(AU223,'シフト記号表（勤務時間帯）'!$C$6:$K$35,9,FALSE))</f>
        <v/>
      </c>
      <c r="AV224" s="442" t="str">
        <f>IF(AV223="","",VLOOKUP(AV223,'シフト記号表（勤務時間帯）'!$C$6:$K$35,9,FALSE))</f>
        <v/>
      </c>
      <c r="AW224" s="442"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2"/>
      <c r="BC224" s="128"/>
      <c r="BD224" s="128"/>
      <c r="BE224" s="128"/>
      <c r="BF224" s="140"/>
    </row>
    <row r="225" spans="2:58" ht="20.25" customHeight="1">
      <c r="B225" s="359"/>
      <c r="C225" s="36"/>
      <c r="D225" s="56"/>
      <c r="E225" s="66"/>
      <c r="F225" s="533">
        <f>C223</f>
        <v>0</v>
      </c>
      <c r="G225" s="83"/>
      <c r="H225" s="94"/>
      <c r="I225" s="103"/>
      <c r="J225" s="103"/>
      <c r="K225" s="108"/>
      <c r="L225" s="120"/>
      <c r="M225" s="130"/>
      <c r="N225" s="130"/>
      <c r="O225" s="142"/>
      <c r="P225" s="410" t="s">
        <v>72</v>
      </c>
      <c r="Q225" s="419"/>
      <c r="R225" s="427"/>
      <c r="S225" s="438"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49" t="str">
        <f>IF(Y223="","",VLOOKUP(Y223,'シフト記号表（勤務時間帯）'!$C$6:$U$35,19,FALSE))</f>
        <v/>
      </c>
      <c r="Z225" s="438"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49" t="str">
        <f>IF(AF223="","",VLOOKUP(AF223,'シフト記号表（勤務時間帯）'!$C$6:$U$35,19,FALSE))</f>
        <v/>
      </c>
      <c r="AG225" s="438"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49" t="str">
        <f>IF(AM223="","",VLOOKUP(AM223,'シフト記号表（勤務時間帯）'!$C$6:$U$35,19,FALSE))</f>
        <v/>
      </c>
      <c r="AN225" s="438"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49" t="str">
        <f>IF(AT223="","",VLOOKUP(AT223,'シフト記号表（勤務時間帯）'!$C$6:$U$35,19,FALSE))</f>
        <v/>
      </c>
      <c r="AU225" s="438" t="str">
        <f>IF(AU223="","",VLOOKUP(AU223,'シフト記号表（勤務時間帯）'!$C$6:$U$35,19,FALSE))</f>
        <v/>
      </c>
      <c r="AV225" s="443" t="str">
        <f>IF(AV223="","",VLOOKUP(AV223,'シフト記号表（勤務時間帯）'!$C$6:$U$35,19,FALSE))</f>
        <v/>
      </c>
      <c r="AW225" s="443"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3"/>
      <c r="BC225" s="130"/>
      <c r="BD225" s="130"/>
      <c r="BE225" s="130"/>
      <c r="BF225" s="142"/>
    </row>
    <row r="226" spans="2:58" ht="20.25" customHeight="1">
      <c r="B226" s="359">
        <f>B223+1</f>
        <v>69</v>
      </c>
      <c r="C226" s="34"/>
      <c r="D226" s="54"/>
      <c r="E226" s="64"/>
      <c r="F226" s="71"/>
      <c r="G226" s="71"/>
      <c r="H226" s="95"/>
      <c r="I226" s="103"/>
      <c r="J226" s="103"/>
      <c r="K226" s="108"/>
      <c r="L226" s="119"/>
      <c r="M226" s="129"/>
      <c r="N226" s="129"/>
      <c r="O226" s="141"/>
      <c r="P226" s="411" t="s">
        <v>69</v>
      </c>
      <c r="Q226" s="420"/>
      <c r="R226" s="428"/>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1"/>
      <c r="BC226" s="129"/>
      <c r="BD226" s="129"/>
      <c r="BE226" s="129"/>
      <c r="BF226" s="141"/>
    </row>
    <row r="227" spans="2:58" ht="20.25" customHeight="1">
      <c r="B227" s="359"/>
      <c r="C227" s="35"/>
      <c r="D227" s="55"/>
      <c r="E227" s="65"/>
      <c r="F227" s="69"/>
      <c r="G227" s="82"/>
      <c r="H227" s="94"/>
      <c r="I227" s="103"/>
      <c r="J227" s="103"/>
      <c r="K227" s="108"/>
      <c r="L227" s="118"/>
      <c r="M227" s="128"/>
      <c r="N227" s="128"/>
      <c r="O227" s="140"/>
      <c r="P227" s="409" t="s">
        <v>27</v>
      </c>
      <c r="Q227" s="418"/>
      <c r="R227" s="426"/>
      <c r="S227" s="437"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48" t="str">
        <f>IF(Y226="","",VLOOKUP(Y226,'シフト記号表（勤務時間帯）'!$C$6:$K$35,9,FALSE))</f>
        <v/>
      </c>
      <c r="Z227" s="437"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48" t="str">
        <f>IF(AF226="","",VLOOKUP(AF226,'シフト記号表（勤務時間帯）'!$C$6:$K$35,9,FALSE))</f>
        <v/>
      </c>
      <c r="AG227" s="437"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48" t="str">
        <f>IF(AM226="","",VLOOKUP(AM226,'シフト記号表（勤務時間帯）'!$C$6:$K$35,9,FALSE))</f>
        <v/>
      </c>
      <c r="AN227" s="437"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48" t="str">
        <f>IF(AT226="","",VLOOKUP(AT226,'シフト記号表（勤務時間帯）'!$C$6:$K$35,9,FALSE))</f>
        <v/>
      </c>
      <c r="AU227" s="437" t="str">
        <f>IF(AU226="","",VLOOKUP(AU226,'シフト記号表（勤務時間帯）'!$C$6:$K$35,9,FALSE))</f>
        <v/>
      </c>
      <c r="AV227" s="442" t="str">
        <f>IF(AV226="","",VLOOKUP(AV226,'シフト記号表（勤務時間帯）'!$C$6:$K$35,9,FALSE))</f>
        <v/>
      </c>
      <c r="AW227" s="442"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2"/>
      <c r="BC227" s="128"/>
      <c r="BD227" s="128"/>
      <c r="BE227" s="128"/>
      <c r="BF227" s="140"/>
    </row>
    <row r="228" spans="2:58" ht="20.25" customHeight="1">
      <c r="B228" s="359"/>
      <c r="C228" s="36"/>
      <c r="D228" s="56"/>
      <c r="E228" s="66"/>
      <c r="F228" s="533">
        <f>C226</f>
        <v>0</v>
      </c>
      <c r="G228" s="83"/>
      <c r="H228" s="94"/>
      <c r="I228" s="103"/>
      <c r="J228" s="103"/>
      <c r="K228" s="108"/>
      <c r="L228" s="120"/>
      <c r="M228" s="130"/>
      <c r="N228" s="130"/>
      <c r="O228" s="142"/>
      <c r="P228" s="410" t="s">
        <v>72</v>
      </c>
      <c r="Q228" s="419"/>
      <c r="R228" s="427"/>
      <c r="S228" s="438"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49" t="str">
        <f>IF(Y226="","",VLOOKUP(Y226,'シフト記号表（勤務時間帯）'!$C$6:$U$35,19,FALSE))</f>
        <v/>
      </c>
      <c r="Z228" s="438"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49" t="str">
        <f>IF(AF226="","",VLOOKUP(AF226,'シフト記号表（勤務時間帯）'!$C$6:$U$35,19,FALSE))</f>
        <v/>
      </c>
      <c r="AG228" s="438"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49" t="str">
        <f>IF(AM226="","",VLOOKUP(AM226,'シフト記号表（勤務時間帯）'!$C$6:$U$35,19,FALSE))</f>
        <v/>
      </c>
      <c r="AN228" s="438"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49" t="str">
        <f>IF(AT226="","",VLOOKUP(AT226,'シフト記号表（勤務時間帯）'!$C$6:$U$35,19,FALSE))</f>
        <v/>
      </c>
      <c r="AU228" s="438" t="str">
        <f>IF(AU226="","",VLOOKUP(AU226,'シフト記号表（勤務時間帯）'!$C$6:$U$35,19,FALSE))</f>
        <v/>
      </c>
      <c r="AV228" s="443" t="str">
        <f>IF(AV226="","",VLOOKUP(AV226,'シフト記号表（勤務時間帯）'!$C$6:$U$35,19,FALSE))</f>
        <v/>
      </c>
      <c r="AW228" s="443"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3"/>
      <c r="BC228" s="130"/>
      <c r="BD228" s="130"/>
      <c r="BE228" s="130"/>
      <c r="BF228" s="142"/>
    </row>
    <row r="229" spans="2:58" ht="20.25" customHeight="1">
      <c r="B229" s="359">
        <f>B226+1</f>
        <v>70</v>
      </c>
      <c r="C229" s="34"/>
      <c r="D229" s="54"/>
      <c r="E229" s="64"/>
      <c r="F229" s="71"/>
      <c r="G229" s="71"/>
      <c r="H229" s="95"/>
      <c r="I229" s="103"/>
      <c r="J229" s="103"/>
      <c r="K229" s="108"/>
      <c r="L229" s="119"/>
      <c r="M229" s="129"/>
      <c r="N229" s="129"/>
      <c r="O229" s="141"/>
      <c r="P229" s="411" t="s">
        <v>69</v>
      </c>
      <c r="Q229" s="420"/>
      <c r="R229" s="428"/>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1"/>
      <c r="BC229" s="129"/>
      <c r="BD229" s="129"/>
      <c r="BE229" s="129"/>
      <c r="BF229" s="141"/>
    </row>
    <row r="230" spans="2:58" ht="20.25" customHeight="1">
      <c r="B230" s="359"/>
      <c r="C230" s="35"/>
      <c r="D230" s="55"/>
      <c r="E230" s="65"/>
      <c r="F230" s="69"/>
      <c r="G230" s="82"/>
      <c r="H230" s="94"/>
      <c r="I230" s="103"/>
      <c r="J230" s="103"/>
      <c r="K230" s="108"/>
      <c r="L230" s="118"/>
      <c r="M230" s="128"/>
      <c r="N230" s="128"/>
      <c r="O230" s="140"/>
      <c r="P230" s="409" t="s">
        <v>27</v>
      </c>
      <c r="Q230" s="418"/>
      <c r="R230" s="426"/>
      <c r="S230" s="437"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48" t="str">
        <f>IF(Y229="","",VLOOKUP(Y229,'シフト記号表（勤務時間帯）'!$C$6:$K$35,9,FALSE))</f>
        <v/>
      </c>
      <c r="Z230" s="437"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48" t="str">
        <f>IF(AF229="","",VLOOKUP(AF229,'シフト記号表（勤務時間帯）'!$C$6:$K$35,9,FALSE))</f>
        <v/>
      </c>
      <c r="AG230" s="437"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48" t="str">
        <f>IF(AM229="","",VLOOKUP(AM229,'シフト記号表（勤務時間帯）'!$C$6:$K$35,9,FALSE))</f>
        <v/>
      </c>
      <c r="AN230" s="437"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48" t="str">
        <f>IF(AT229="","",VLOOKUP(AT229,'シフト記号表（勤務時間帯）'!$C$6:$K$35,9,FALSE))</f>
        <v/>
      </c>
      <c r="AU230" s="437" t="str">
        <f>IF(AU229="","",VLOOKUP(AU229,'シフト記号表（勤務時間帯）'!$C$6:$K$35,9,FALSE))</f>
        <v/>
      </c>
      <c r="AV230" s="442" t="str">
        <f>IF(AV229="","",VLOOKUP(AV229,'シフト記号表（勤務時間帯）'!$C$6:$K$35,9,FALSE))</f>
        <v/>
      </c>
      <c r="AW230" s="442"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2"/>
      <c r="BC230" s="128"/>
      <c r="BD230" s="128"/>
      <c r="BE230" s="128"/>
      <c r="BF230" s="140"/>
    </row>
    <row r="231" spans="2:58" ht="20.25" customHeight="1">
      <c r="B231" s="359"/>
      <c r="C231" s="36"/>
      <c r="D231" s="56"/>
      <c r="E231" s="66"/>
      <c r="F231" s="533">
        <f>C229</f>
        <v>0</v>
      </c>
      <c r="G231" s="83"/>
      <c r="H231" s="94"/>
      <c r="I231" s="103"/>
      <c r="J231" s="103"/>
      <c r="K231" s="108"/>
      <c r="L231" s="120"/>
      <c r="M231" s="130"/>
      <c r="N231" s="130"/>
      <c r="O231" s="142"/>
      <c r="P231" s="410" t="s">
        <v>72</v>
      </c>
      <c r="Q231" s="419"/>
      <c r="R231" s="427"/>
      <c r="S231" s="438"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49" t="str">
        <f>IF(Y229="","",VLOOKUP(Y229,'シフト記号表（勤務時間帯）'!$C$6:$U$35,19,FALSE))</f>
        <v/>
      </c>
      <c r="Z231" s="438"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49" t="str">
        <f>IF(AF229="","",VLOOKUP(AF229,'シフト記号表（勤務時間帯）'!$C$6:$U$35,19,FALSE))</f>
        <v/>
      </c>
      <c r="AG231" s="438"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49" t="str">
        <f>IF(AM229="","",VLOOKUP(AM229,'シフト記号表（勤務時間帯）'!$C$6:$U$35,19,FALSE))</f>
        <v/>
      </c>
      <c r="AN231" s="438"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49" t="str">
        <f>IF(AT229="","",VLOOKUP(AT229,'シフト記号表（勤務時間帯）'!$C$6:$U$35,19,FALSE))</f>
        <v/>
      </c>
      <c r="AU231" s="438" t="str">
        <f>IF(AU229="","",VLOOKUP(AU229,'シフト記号表（勤務時間帯）'!$C$6:$U$35,19,FALSE))</f>
        <v/>
      </c>
      <c r="AV231" s="443" t="str">
        <f>IF(AV229="","",VLOOKUP(AV229,'シフト記号表（勤務時間帯）'!$C$6:$U$35,19,FALSE))</f>
        <v/>
      </c>
      <c r="AW231" s="443"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3"/>
      <c r="BC231" s="130"/>
      <c r="BD231" s="130"/>
      <c r="BE231" s="130"/>
      <c r="BF231" s="142"/>
    </row>
    <row r="232" spans="2:58" ht="20.25" customHeight="1">
      <c r="B232" s="359">
        <f>B229+1</f>
        <v>71</v>
      </c>
      <c r="C232" s="34"/>
      <c r="D232" s="54"/>
      <c r="E232" s="64"/>
      <c r="F232" s="71"/>
      <c r="G232" s="71"/>
      <c r="H232" s="95"/>
      <c r="I232" s="103"/>
      <c r="J232" s="103"/>
      <c r="K232" s="108"/>
      <c r="L232" s="119"/>
      <c r="M232" s="129"/>
      <c r="N232" s="129"/>
      <c r="O232" s="141"/>
      <c r="P232" s="411" t="s">
        <v>69</v>
      </c>
      <c r="Q232" s="420"/>
      <c r="R232" s="428"/>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1"/>
      <c r="BC232" s="129"/>
      <c r="BD232" s="129"/>
      <c r="BE232" s="129"/>
      <c r="BF232" s="141"/>
    </row>
    <row r="233" spans="2:58" ht="20.25" customHeight="1">
      <c r="B233" s="359"/>
      <c r="C233" s="35"/>
      <c r="D233" s="55"/>
      <c r="E233" s="65"/>
      <c r="F233" s="69"/>
      <c r="G233" s="82"/>
      <c r="H233" s="94"/>
      <c r="I233" s="103"/>
      <c r="J233" s="103"/>
      <c r="K233" s="108"/>
      <c r="L233" s="118"/>
      <c r="M233" s="128"/>
      <c r="N233" s="128"/>
      <c r="O233" s="140"/>
      <c r="P233" s="409" t="s">
        <v>27</v>
      </c>
      <c r="Q233" s="418"/>
      <c r="R233" s="426"/>
      <c r="S233" s="437"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48" t="str">
        <f>IF(Y232="","",VLOOKUP(Y232,'シフト記号表（勤務時間帯）'!$C$6:$K$35,9,FALSE))</f>
        <v/>
      </c>
      <c r="Z233" s="437"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48" t="str">
        <f>IF(AF232="","",VLOOKUP(AF232,'シフト記号表（勤務時間帯）'!$C$6:$K$35,9,FALSE))</f>
        <v/>
      </c>
      <c r="AG233" s="437"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48" t="str">
        <f>IF(AM232="","",VLOOKUP(AM232,'シフト記号表（勤務時間帯）'!$C$6:$K$35,9,FALSE))</f>
        <v/>
      </c>
      <c r="AN233" s="437"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48" t="str">
        <f>IF(AT232="","",VLOOKUP(AT232,'シフト記号表（勤務時間帯）'!$C$6:$K$35,9,FALSE))</f>
        <v/>
      </c>
      <c r="AU233" s="437" t="str">
        <f>IF(AU232="","",VLOOKUP(AU232,'シフト記号表（勤務時間帯）'!$C$6:$K$35,9,FALSE))</f>
        <v/>
      </c>
      <c r="AV233" s="442" t="str">
        <f>IF(AV232="","",VLOOKUP(AV232,'シフト記号表（勤務時間帯）'!$C$6:$K$35,9,FALSE))</f>
        <v/>
      </c>
      <c r="AW233" s="442"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2"/>
      <c r="BC233" s="128"/>
      <c r="BD233" s="128"/>
      <c r="BE233" s="128"/>
      <c r="BF233" s="140"/>
    </row>
    <row r="234" spans="2:58" ht="20.25" customHeight="1">
      <c r="B234" s="359"/>
      <c r="C234" s="36"/>
      <c r="D234" s="56"/>
      <c r="E234" s="66"/>
      <c r="F234" s="533">
        <f>C232</f>
        <v>0</v>
      </c>
      <c r="G234" s="83"/>
      <c r="H234" s="94"/>
      <c r="I234" s="103"/>
      <c r="J234" s="103"/>
      <c r="K234" s="108"/>
      <c r="L234" s="120"/>
      <c r="M234" s="130"/>
      <c r="N234" s="130"/>
      <c r="O234" s="142"/>
      <c r="P234" s="410" t="s">
        <v>72</v>
      </c>
      <c r="Q234" s="419"/>
      <c r="R234" s="427"/>
      <c r="S234" s="438"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49" t="str">
        <f>IF(Y232="","",VLOOKUP(Y232,'シフト記号表（勤務時間帯）'!$C$6:$U$35,19,FALSE))</f>
        <v/>
      </c>
      <c r="Z234" s="438"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49" t="str">
        <f>IF(AF232="","",VLOOKUP(AF232,'シフト記号表（勤務時間帯）'!$C$6:$U$35,19,FALSE))</f>
        <v/>
      </c>
      <c r="AG234" s="438"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49" t="str">
        <f>IF(AM232="","",VLOOKUP(AM232,'シフト記号表（勤務時間帯）'!$C$6:$U$35,19,FALSE))</f>
        <v/>
      </c>
      <c r="AN234" s="438"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49" t="str">
        <f>IF(AT232="","",VLOOKUP(AT232,'シフト記号表（勤務時間帯）'!$C$6:$U$35,19,FALSE))</f>
        <v/>
      </c>
      <c r="AU234" s="438" t="str">
        <f>IF(AU232="","",VLOOKUP(AU232,'シフト記号表（勤務時間帯）'!$C$6:$U$35,19,FALSE))</f>
        <v/>
      </c>
      <c r="AV234" s="443" t="str">
        <f>IF(AV232="","",VLOOKUP(AV232,'シフト記号表（勤務時間帯）'!$C$6:$U$35,19,FALSE))</f>
        <v/>
      </c>
      <c r="AW234" s="443"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3"/>
      <c r="BC234" s="130"/>
      <c r="BD234" s="130"/>
      <c r="BE234" s="130"/>
      <c r="BF234" s="142"/>
    </row>
    <row r="235" spans="2:58" ht="20.25" customHeight="1">
      <c r="B235" s="359">
        <f>B232+1</f>
        <v>72</v>
      </c>
      <c r="C235" s="34"/>
      <c r="D235" s="54"/>
      <c r="E235" s="64"/>
      <c r="F235" s="71"/>
      <c r="G235" s="71"/>
      <c r="H235" s="95"/>
      <c r="I235" s="103"/>
      <c r="J235" s="103"/>
      <c r="K235" s="108"/>
      <c r="L235" s="119"/>
      <c r="M235" s="129"/>
      <c r="N235" s="129"/>
      <c r="O235" s="141"/>
      <c r="P235" s="411" t="s">
        <v>69</v>
      </c>
      <c r="Q235" s="420"/>
      <c r="R235" s="428"/>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1"/>
      <c r="BC235" s="129"/>
      <c r="BD235" s="129"/>
      <c r="BE235" s="129"/>
      <c r="BF235" s="141"/>
    </row>
    <row r="236" spans="2:58" ht="20.25" customHeight="1">
      <c r="B236" s="359"/>
      <c r="C236" s="35"/>
      <c r="D236" s="55"/>
      <c r="E236" s="65"/>
      <c r="F236" s="69"/>
      <c r="G236" s="82"/>
      <c r="H236" s="94"/>
      <c r="I236" s="103"/>
      <c r="J236" s="103"/>
      <c r="K236" s="108"/>
      <c r="L236" s="118"/>
      <c r="M236" s="128"/>
      <c r="N236" s="128"/>
      <c r="O236" s="140"/>
      <c r="P236" s="409" t="s">
        <v>27</v>
      </c>
      <c r="Q236" s="418"/>
      <c r="R236" s="426"/>
      <c r="S236" s="437"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48" t="str">
        <f>IF(Y235="","",VLOOKUP(Y235,'シフト記号表（勤務時間帯）'!$C$6:$K$35,9,FALSE))</f>
        <v/>
      </c>
      <c r="Z236" s="437"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48" t="str">
        <f>IF(AF235="","",VLOOKUP(AF235,'シフト記号表（勤務時間帯）'!$C$6:$K$35,9,FALSE))</f>
        <v/>
      </c>
      <c r="AG236" s="437"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48" t="str">
        <f>IF(AM235="","",VLOOKUP(AM235,'シフト記号表（勤務時間帯）'!$C$6:$K$35,9,FALSE))</f>
        <v/>
      </c>
      <c r="AN236" s="437"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48" t="str">
        <f>IF(AT235="","",VLOOKUP(AT235,'シフト記号表（勤務時間帯）'!$C$6:$K$35,9,FALSE))</f>
        <v/>
      </c>
      <c r="AU236" s="437" t="str">
        <f>IF(AU235="","",VLOOKUP(AU235,'シフト記号表（勤務時間帯）'!$C$6:$K$35,9,FALSE))</f>
        <v/>
      </c>
      <c r="AV236" s="442" t="str">
        <f>IF(AV235="","",VLOOKUP(AV235,'シフト記号表（勤務時間帯）'!$C$6:$K$35,9,FALSE))</f>
        <v/>
      </c>
      <c r="AW236" s="442"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2"/>
      <c r="BC236" s="128"/>
      <c r="BD236" s="128"/>
      <c r="BE236" s="128"/>
      <c r="BF236" s="140"/>
    </row>
    <row r="237" spans="2:58" ht="20.25" customHeight="1">
      <c r="B237" s="359"/>
      <c r="C237" s="36"/>
      <c r="D237" s="56"/>
      <c r="E237" s="66"/>
      <c r="F237" s="533">
        <f>C235</f>
        <v>0</v>
      </c>
      <c r="G237" s="83"/>
      <c r="H237" s="94"/>
      <c r="I237" s="103"/>
      <c r="J237" s="103"/>
      <c r="K237" s="108"/>
      <c r="L237" s="120"/>
      <c r="M237" s="130"/>
      <c r="N237" s="130"/>
      <c r="O237" s="142"/>
      <c r="P237" s="410" t="s">
        <v>72</v>
      </c>
      <c r="Q237" s="419"/>
      <c r="R237" s="427"/>
      <c r="S237" s="438"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49" t="str">
        <f>IF(Y235="","",VLOOKUP(Y235,'シフト記号表（勤務時間帯）'!$C$6:$U$35,19,FALSE))</f>
        <v/>
      </c>
      <c r="Z237" s="438"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49" t="str">
        <f>IF(AF235="","",VLOOKUP(AF235,'シフト記号表（勤務時間帯）'!$C$6:$U$35,19,FALSE))</f>
        <v/>
      </c>
      <c r="AG237" s="438"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49" t="str">
        <f>IF(AM235="","",VLOOKUP(AM235,'シフト記号表（勤務時間帯）'!$C$6:$U$35,19,FALSE))</f>
        <v/>
      </c>
      <c r="AN237" s="438"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49" t="str">
        <f>IF(AT235="","",VLOOKUP(AT235,'シフト記号表（勤務時間帯）'!$C$6:$U$35,19,FALSE))</f>
        <v/>
      </c>
      <c r="AU237" s="438" t="str">
        <f>IF(AU235="","",VLOOKUP(AU235,'シフト記号表（勤務時間帯）'!$C$6:$U$35,19,FALSE))</f>
        <v/>
      </c>
      <c r="AV237" s="443" t="str">
        <f>IF(AV235="","",VLOOKUP(AV235,'シフト記号表（勤務時間帯）'!$C$6:$U$35,19,FALSE))</f>
        <v/>
      </c>
      <c r="AW237" s="443"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3"/>
      <c r="BC237" s="130"/>
      <c r="BD237" s="130"/>
      <c r="BE237" s="130"/>
      <c r="BF237" s="142"/>
    </row>
    <row r="238" spans="2:58" ht="20.25" customHeight="1">
      <c r="B238" s="359">
        <f>B235+1</f>
        <v>73</v>
      </c>
      <c r="C238" s="34"/>
      <c r="D238" s="54"/>
      <c r="E238" s="64"/>
      <c r="F238" s="71"/>
      <c r="G238" s="71"/>
      <c r="H238" s="95"/>
      <c r="I238" s="103"/>
      <c r="J238" s="103"/>
      <c r="K238" s="108"/>
      <c r="L238" s="119"/>
      <c r="M238" s="129"/>
      <c r="N238" s="129"/>
      <c r="O238" s="141"/>
      <c r="P238" s="411" t="s">
        <v>69</v>
      </c>
      <c r="Q238" s="420"/>
      <c r="R238" s="428"/>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1"/>
      <c r="BC238" s="129"/>
      <c r="BD238" s="129"/>
      <c r="BE238" s="129"/>
      <c r="BF238" s="141"/>
    </row>
    <row r="239" spans="2:58" ht="20.25" customHeight="1">
      <c r="B239" s="359"/>
      <c r="C239" s="35"/>
      <c r="D239" s="55"/>
      <c r="E239" s="65"/>
      <c r="F239" s="69"/>
      <c r="G239" s="82"/>
      <c r="H239" s="94"/>
      <c r="I239" s="103"/>
      <c r="J239" s="103"/>
      <c r="K239" s="108"/>
      <c r="L239" s="118"/>
      <c r="M239" s="128"/>
      <c r="N239" s="128"/>
      <c r="O239" s="140"/>
      <c r="P239" s="409" t="s">
        <v>27</v>
      </c>
      <c r="Q239" s="418"/>
      <c r="R239" s="426"/>
      <c r="S239" s="437"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48" t="str">
        <f>IF(Y238="","",VLOOKUP(Y238,'シフト記号表（勤務時間帯）'!$C$6:$K$35,9,FALSE))</f>
        <v/>
      </c>
      <c r="Z239" s="437"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48" t="str">
        <f>IF(AF238="","",VLOOKUP(AF238,'シフト記号表（勤務時間帯）'!$C$6:$K$35,9,FALSE))</f>
        <v/>
      </c>
      <c r="AG239" s="437"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48" t="str">
        <f>IF(AM238="","",VLOOKUP(AM238,'シフト記号表（勤務時間帯）'!$C$6:$K$35,9,FALSE))</f>
        <v/>
      </c>
      <c r="AN239" s="437"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48" t="str">
        <f>IF(AT238="","",VLOOKUP(AT238,'シフト記号表（勤務時間帯）'!$C$6:$K$35,9,FALSE))</f>
        <v/>
      </c>
      <c r="AU239" s="437" t="str">
        <f>IF(AU238="","",VLOOKUP(AU238,'シフト記号表（勤務時間帯）'!$C$6:$K$35,9,FALSE))</f>
        <v/>
      </c>
      <c r="AV239" s="442" t="str">
        <f>IF(AV238="","",VLOOKUP(AV238,'シフト記号表（勤務時間帯）'!$C$6:$K$35,9,FALSE))</f>
        <v/>
      </c>
      <c r="AW239" s="442"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2"/>
      <c r="BC239" s="128"/>
      <c r="BD239" s="128"/>
      <c r="BE239" s="128"/>
      <c r="BF239" s="140"/>
    </row>
    <row r="240" spans="2:58" ht="20.25" customHeight="1">
      <c r="B240" s="359"/>
      <c r="C240" s="36"/>
      <c r="D240" s="56"/>
      <c r="E240" s="66"/>
      <c r="F240" s="533">
        <f>C238</f>
        <v>0</v>
      </c>
      <c r="G240" s="83"/>
      <c r="H240" s="94"/>
      <c r="I240" s="103"/>
      <c r="J240" s="103"/>
      <c r="K240" s="108"/>
      <c r="L240" s="120"/>
      <c r="M240" s="130"/>
      <c r="N240" s="130"/>
      <c r="O240" s="142"/>
      <c r="P240" s="410" t="s">
        <v>72</v>
      </c>
      <c r="Q240" s="419"/>
      <c r="R240" s="427"/>
      <c r="S240" s="438"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49" t="str">
        <f>IF(Y238="","",VLOOKUP(Y238,'シフト記号表（勤務時間帯）'!$C$6:$U$35,19,FALSE))</f>
        <v/>
      </c>
      <c r="Z240" s="438"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49" t="str">
        <f>IF(AF238="","",VLOOKUP(AF238,'シフト記号表（勤務時間帯）'!$C$6:$U$35,19,FALSE))</f>
        <v/>
      </c>
      <c r="AG240" s="438"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49" t="str">
        <f>IF(AM238="","",VLOOKUP(AM238,'シフト記号表（勤務時間帯）'!$C$6:$U$35,19,FALSE))</f>
        <v/>
      </c>
      <c r="AN240" s="438"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49" t="str">
        <f>IF(AT238="","",VLOOKUP(AT238,'シフト記号表（勤務時間帯）'!$C$6:$U$35,19,FALSE))</f>
        <v/>
      </c>
      <c r="AU240" s="438" t="str">
        <f>IF(AU238="","",VLOOKUP(AU238,'シフト記号表（勤務時間帯）'!$C$6:$U$35,19,FALSE))</f>
        <v/>
      </c>
      <c r="AV240" s="443" t="str">
        <f>IF(AV238="","",VLOOKUP(AV238,'シフト記号表（勤務時間帯）'!$C$6:$U$35,19,FALSE))</f>
        <v/>
      </c>
      <c r="AW240" s="443"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3"/>
      <c r="BC240" s="130"/>
      <c r="BD240" s="130"/>
      <c r="BE240" s="130"/>
      <c r="BF240" s="142"/>
    </row>
    <row r="241" spans="2:58" ht="20.25" customHeight="1">
      <c r="B241" s="359">
        <f>B238+1</f>
        <v>74</v>
      </c>
      <c r="C241" s="34"/>
      <c r="D241" s="54"/>
      <c r="E241" s="64"/>
      <c r="F241" s="71"/>
      <c r="G241" s="71"/>
      <c r="H241" s="95"/>
      <c r="I241" s="103"/>
      <c r="J241" s="103"/>
      <c r="K241" s="108"/>
      <c r="L241" s="119"/>
      <c r="M241" s="129"/>
      <c r="N241" s="129"/>
      <c r="O241" s="141"/>
      <c r="P241" s="411" t="s">
        <v>69</v>
      </c>
      <c r="Q241" s="420"/>
      <c r="R241" s="428"/>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1"/>
      <c r="BC241" s="129"/>
      <c r="BD241" s="129"/>
      <c r="BE241" s="129"/>
      <c r="BF241" s="141"/>
    </row>
    <row r="242" spans="2:58" ht="20.25" customHeight="1">
      <c r="B242" s="359"/>
      <c r="C242" s="35"/>
      <c r="D242" s="55"/>
      <c r="E242" s="65"/>
      <c r="F242" s="69"/>
      <c r="G242" s="82"/>
      <c r="H242" s="94"/>
      <c r="I242" s="103"/>
      <c r="J242" s="103"/>
      <c r="K242" s="108"/>
      <c r="L242" s="118"/>
      <c r="M242" s="128"/>
      <c r="N242" s="128"/>
      <c r="O242" s="140"/>
      <c r="P242" s="409" t="s">
        <v>27</v>
      </c>
      <c r="Q242" s="418"/>
      <c r="R242" s="426"/>
      <c r="S242" s="437"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48" t="str">
        <f>IF(Y241="","",VLOOKUP(Y241,'シフト記号表（勤務時間帯）'!$C$6:$K$35,9,FALSE))</f>
        <v/>
      </c>
      <c r="Z242" s="437"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48" t="str">
        <f>IF(AF241="","",VLOOKUP(AF241,'シフト記号表（勤務時間帯）'!$C$6:$K$35,9,FALSE))</f>
        <v/>
      </c>
      <c r="AG242" s="437"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48" t="str">
        <f>IF(AM241="","",VLOOKUP(AM241,'シフト記号表（勤務時間帯）'!$C$6:$K$35,9,FALSE))</f>
        <v/>
      </c>
      <c r="AN242" s="437"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48" t="str">
        <f>IF(AT241="","",VLOOKUP(AT241,'シフト記号表（勤務時間帯）'!$C$6:$K$35,9,FALSE))</f>
        <v/>
      </c>
      <c r="AU242" s="437" t="str">
        <f>IF(AU241="","",VLOOKUP(AU241,'シフト記号表（勤務時間帯）'!$C$6:$K$35,9,FALSE))</f>
        <v/>
      </c>
      <c r="AV242" s="442" t="str">
        <f>IF(AV241="","",VLOOKUP(AV241,'シフト記号表（勤務時間帯）'!$C$6:$K$35,9,FALSE))</f>
        <v/>
      </c>
      <c r="AW242" s="442"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2"/>
      <c r="BC242" s="128"/>
      <c r="BD242" s="128"/>
      <c r="BE242" s="128"/>
      <c r="BF242" s="140"/>
    </row>
    <row r="243" spans="2:58" ht="20.25" customHeight="1">
      <c r="B243" s="359"/>
      <c r="C243" s="36"/>
      <c r="D243" s="56"/>
      <c r="E243" s="66"/>
      <c r="F243" s="533">
        <f>C241</f>
        <v>0</v>
      </c>
      <c r="G243" s="83"/>
      <c r="H243" s="94"/>
      <c r="I243" s="103"/>
      <c r="J243" s="103"/>
      <c r="K243" s="108"/>
      <c r="L243" s="120"/>
      <c r="M243" s="130"/>
      <c r="N243" s="130"/>
      <c r="O243" s="142"/>
      <c r="P243" s="410" t="s">
        <v>72</v>
      </c>
      <c r="Q243" s="419"/>
      <c r="R243" s="427"/>
      <c r="S243" s="438"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49" t="str">
        <f>IF(Y241="","",VLOOKUP(Y241,'シフト記号表（勤務時間帯）'!$C$6:$U$35,19,FALSE))</f>
        <v/>
      </c>
      <c r="Z243" s="438"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49" t="str">
        <f>IF(AF241="","",VLOOKUP(AF241,'シフト記号表（勤務時間帯）'!$C$6:$U$35,19,FALSE))</f>
        <v/>
      </c>
      <c r="AG243" s="438"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49" t="str">
        <f>IF(AM241="","",VLOOKUP(AM241,'シフト記号表（勤務時間帯）'!$C$6:$U$35,19,FALSE))</f>
        <v/>
      </c>
      <c r="AN243" s="438"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49" t="str">
        <f>IF(AT241="","",VLOOKUP(AT241,'シフト記号表（勤務時間帯）'!$C$6:$U$35,19,FALSE))</f>
        <v/>
      </c>
      <c r="AU243" s="438" t="str">
        <f>IF(AU241="","",VLOOKUP(AU241,'シフト記号表（勤務時間帯）'!$C$6:$U$35,19,FALSE))</f>
        <v/>
      </c>
      <c r="AV243" s="443" t="str">
        <f>IF(AV241="","",VLOOKUP(AV241,'シフト記号表（勤務時間帯）'!$C$6:$U$35,19,FALSE))</f>
        <v/>
      </c>
      <c r="AW243" s="443"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3"/>
      <c r="BC243" s="130"/>
      <c r="BD243" s="130"/>
      <c r="BE243" s="130"/>
      <c r="BF243" s="142"/>
    </row>
    <row r="244" spans="2:58" ht="20.25" customHeight="1">
      <c r="B244" s="359">
        <f>B241+1</f>
        <v>75</v>
      </c>
      <c r="C244" s="34"/>
      <c r="D244" s="54"/>
      <c r="E244" s="64"/>
      <c r="F244" s="71"/>
      <c r="G244" s="71"/>
      <c r="H244" s="95"/>
      <c r="I244" s="103"/>
      <c r="J244" s="103"/>
      <c r="K244" s="108"/>
      <c r="L244" s="119"/>
      <c r="M244" s="129"/>
      <c r="N244" s="129"/>
      <c r="O244" s="141"/>
      <c r="P244" s="411" t="s">
        <v>69</v>
      </c>
      <c r="Q244" s="420"/>
      <c r="R244" s="428"/>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1"/>
      <c r="BC244" s="129"/>
      <c r="BD244" s="129"/>
      <c r="BE244" s="129"/>
      <c r="BF244" s="141"/>
    </row>
    <row r="245" spans="2:58" ht="20.25" customHeight="1">
      <c r="B245" s="359"/>
      <c r="C245" s="35"/>
      <c r="D245" s="55"/>
      <c r="E245" s="65"/>
      <c r="F245" s="69"/>
      <c r="G245" s="82"/>
      <c r="H245" s="94"/>
      <c r="I245" s="103"/>
      <c r="J245" s="103"/>
      <c r="K245" s="108"/>
      <c r="L245" s="118"/>
      <c r="M245" s="128"/>
      <c r="N245" s="128"/>
      <c r="O245" s="140"/>
      <c r="P245" s="409" t="s">
        <v>27</v>
      </c>
      <c r="Q245" s="418"/>
      <c r="R245" s="426"/>
      <c r="S245" s="437"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48" t="str">
        <f>IF(Y244="","",VLOOKUP(Y244,'シフト記号表（勤務時間帯）'!$C$6:$K$35,9,FALSE))</f>
        <v/>
      </c>
      <c r="Z245" s="437"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48" t="str">
        <f>IF(AF244="","",VLOOKUP(AF244,'シフト記号表（勤務時間帯）'!$C$6:$K$35,9,FALSE))</f>
        <v/>
      </c>
      <c r="AG245" s="437"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48" t="str">
        <f>IF(AM244="","",VLOOKUP(AM244,'シフト記号表（勤務時間帯）'!$C$6:$K$35,9,FALSE))</f>
        <v/>
      </c>
      <c r="AN245" s="437"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48" t="str">
        <f>IF(AT244="","",VLOOKUP(AT244,'シフト記号表（勤務時間帯）'!$C$6:$K$35,9,FALSE))</f>
        <v/>
      </c>
      <c r="AU245" s="437" t="str">
        <f>IF(AU244="","",VLOOKUP(AU244,'シフト記号表（勤務時間帯）'!$C$6:$K$35,9,FALSE))</f>
        <v/>
      </c>
      <c r="AV245" s="442" t="str">
        <f>IF(AV244="","",VLOOKUP(AV244,'シフト記号表（勤務時間帯）'!$C$6:$K$35,9,FALSE))</f>
        <v/>
      </c>
      <c r="AW245" s="442"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2"/>
      <c r="BC245" s="128"/>
      <c r="BD245" s="128"/>
      <c r="BE245" s="128"/>
      <c r="BF245" s="140"/>
    </row>
    <row r="246" spans="2:58" ht="20.25" customHeight="1">
      <c r="B246" s="359"/>
      <c r="C246" s="36"/>
      <c r="D246" s="56"/>
      <c r="E246" s="66"/>
      <c r="F246" s="533">
        <f>C244</f>
        <v>0</v>
      </c>
      <c r="G246" s="83"/>
      <c r="H246" s="94"/>
      <c r="I246" s="103"/>
      <c r="J246" s="103"/>
      <c r="K246" s="108"/>
      <c r="L246" s="120"/>
      <c r="M246" s="130"/>
      <c r="N246" s="130"/>
      <c r="O246" s="142"/>
      <c r="P246" s="410" t="s">
        <v>72</v>
      </c>
      <c r="Q246" s="419"/>
      <c r="R246" s="427"/>
      <c r="S246" s="438"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49" t="str">
        <f>IF(Y244="","",VLOOKUP(Y244,'シフト記号表（勤務時間帯）'!$C$6:$U$35,19,FALSE))</f>
        <v/>
      </c>
      <c r="Z246" s="438"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49" t="str">
        <f>IF(AF244="","",VLOOKUP(AF244,'シフト記号表（勤務時間帯）'!$C$6:$U$35,19,FALSE))</f>
        <v/>
      </c>
      <c r="AG246" s="438"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49" t="str">
        <f>IF(AM244="","",VLOOKUP(AM244,'シフト記号表（勤務時間帯）'!$C$6:$U$35,19,FALSE))</f>
        <v/>
      </c>
      <c r="AN246" s="438"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49" t="str">
        <f>IF(AT244="","",VLOOKUP(AT244,'シフト記号表（勤務時間帯）'!$C$6:$U$35,19,FALSE))</f>
        <v/>
      </c>
      <c r="AU246" s="438" t="str">
        <f>IF(AU244="","",VLOOKUP(AU244,'シフト記号表（勤務時間帯）'!$C$6:$U$35,19,FALSE))</f>
        <v/>
      </c>
      <c r="AV246" s="443" t="str">
        <f>IF(AV244="","",VLOOKUP(AV244,'シフト記号表（勤務時間帯）'!$C$6:$U$35,19,FALSE))</f>
        <v/>
      </c>
      <c r="AW246" s="443"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3"/>
      <c r="BC246" s="130"/>
      <c r="BD246" s="130"/>
      <c r="BE246" s="130"/>
      <c r="BF246" s="142"/>
    </row>
    <row r="247" spans="2:58" ht="20.25" customHeight="1">
      <c r="B247" s="359">
        <f>B244+1</f>
        <v>76</v>
      </c>
      <c r="C247" s="34"/>
      <c r="D247" s="54"/>
      <c r="E247" s="64"/>
      <c r="F247" s="71"/>
      <c r="G247" s="71"/>
      <c r="H247" s="95"/>
      <c r="I247" s="103"/>
      <c r="J247" s="103"/>
      <c r="K247" s="108"/>
      <c r="L247" s="119"/>
      <c r="M247" s="129"/>
      <c r="N247" s="129"/>
      <c r="O247" s="141"/>
      <c r="P247" s="411" t="s">
        <v>69</v>
      </c>
      <c r="Q247" s="420"/>
      <c r="R247" s="428"/>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1"/>
      <c r="BC247" s="129"/>
      <c r="BD247" s="129"/>
      <c r="BE247" s="129"/>
      <c r="BF247" s="141"/>
    </row>
    <row r="248" spans="2:58" ht="20.25" customHeight="1">
      <c r="B248" s="359"/>
      <c r="C248" s="35"/>
      <c r="D248" s="55"/>
      <c r="E248" s="65"/>
      <c r="F248" s="69"/>
      <c r="G248" s="82"/>
      <c r="H248" s="94"/>
      <c r="I248" s="103"/>
      <c r="J248" s="103"/>
      <c r="K248" s="108"/>
      <c r="L248" s="118"/>
      <c r="M248" s="128"/>
      <c r="N248" s="128"/>
      <c r="O248" s="140"/>
      <c r="P248" s="409" t="s">
        <v>27</v>
      </c>
      <c r="Q248" s="418"/>
      <c r="R248" s="426"/>
      <c r="S248" s="437"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48" t="str">
        <f>IF(Y247="","",VLOOKUP(Y247,'シフト記号表（勤務時間帯）'!$C$6:$K$35,9,FALSE))</f>
        <v/>
      </c>
      <c r="Z248" s="437"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48" t="str">
        <f>IF(AF247="","",VLOOKUP(AF247,'シフト記号表（勤務時間帯）'!$C$6:$K$35,9,FALSE))</f>
        <v/>
      </c>
      <c r="AG248" s="437"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48" t="str">
        <f>IF(AM247="","",VLOOKUP(AM247,'シフト記号表（勤務時間帯）'!$C$6:$K$35,9,FALSE))</f>
        <v/>
      </c>
      <c r="AN248" s="437"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48" t="str">
        <f>IF(AT247="","",VLOOKUP(AT247,'シフト記号表（勤務時間帯）'!$C$6:$K$35,9,FALSE))</f>
        <v/>
      </c>
      <c r="AU248" s="437" t="str">
        <f>IF(AU247="","",VLOOKUP(AU247,'シフト記号表（勤務時間帯）'!$C$6:$K$35,9,FALSE))</f>
        <v/>
      </c>
      <c r="AV248" s="442" t="str">
        <f>IF(AV247="","",VLOOKUP(AV247,'シフト記号表（勤務時間帯）'!$C$6:$K$35,9,FALSE))</f>
        <v/>
      </c>
      <c r="AW248" s="442"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2"/>
      <c r="BC248" s="128"/>
      <c r="BD248" s="128"/>
      <c r="BE248" s="128"/>
      <c r="BF248" s="140"/>
    </row>
    <row r="249" spans="2:58" ht="20.25" customHeight="1">
      <c r="B249" s="359"/>
      <c r="C249" s="36"/>
      <c r="D249" s="56"/>
      <c r="E249" s="66"/>
      <c r="F249" s="533">
        <f>C247</f>
        <v>0</v>
      </c>
      <c r="G249" s="83"/>
      <c r="H249" s="94"/>
      <c r="I249" s="103"/>
      <c r="J249" s="103"/>
      <c r="K249" s="108"/>
      <c r="L249" s="120"/>
      <c r="M249" s="130"/>
      <c r="N249" s="130"/>
      <c r="O249" s="142"/>
      <c r="P249" s="410" t="s">
        <v>72</v>
      </c>
      <c r="Q249" s="419"/>
      <c r="R249" s="427"/>
      <c r="S249" s="438"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49" t="str">
        <f>IF(Y247="","",VLOOKUP(Y247,'シフト記号表（勤務時間帯）'!$C$6:$U$35,19,FALSE))</f>
        <v/>
      </c>
      <c r="Z249" s="438"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49" t="str">
        <f>IF(AF247="","",VLOOKUP(AF247,'シフト記号表（勤務時間帯）'!$C$6:$U$35,19,FALSE))</f>
        <v/>
      </c>
      <c r="AG249" s="438"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49" t="str">
        <f>IF(AM247="","",VLOOKUP(AM247,'シフト記号表（勤務時間帯）'!$C$6:$U$35,19,FALSE))</f>
        <v/>
      </c>
      <c r="AN249" s="438"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49" t="str">
        <f>IF(AT247="","",VLOOKUP(AT247,'シフト記号表（勤務時間帯）'!$C$6:$U$35,19,FALSE))</f>
        <v/>
      </c>
      <c r="AU249" s="438" t="str">
        <f>IF(AU247="","",VLOOKUP(AU247,'シフト記号表（勤務時間帯）'!$C$6:$U$35,19,FALSE))</f>
        <v/>
      </c>
      <c r="AV249" s="443" t="str">
        <f>IF(AV247="","",VLOOKUP(AV247,'シフト記号表（勤務時間帯）'!$C$6:$U$35,19,FALSE))</f>
        <v/>
      </c>
      <c r="AW249" s="443"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3"/>
      <c r="BC249" s="130"/>
      <c r="BD249" s="130"/>
      <c r="BE249" s="130"/>
      <c r="BF249" s="142"/>
    </row>
    <row r="250" spans="2:58" ht="20.25" customHeight="1">
      <c r="B250" s="359">
        <f>B247+1</f>
        <v>77</v>
      </c>
      <c r="C250" s="34"/>
      <c r="D250" s="54"/>
      <c r="E250" s="64"/>
      <c r="F250" s="71"/>
      <c r="G250" s="71"/>
      <c r="H250" s="95"/>
      <c r="I250" s="103"/>
      <c r="J250" s="103"/>
      <c r="K250" s="108"/>
      <c r="L250" s="119"/>
      <c r="M250" s="129"/>
      <c r="N250" s="129"/>
      <c r="O250" s="141"/>
      <c r="P250" s="411" t="s">
        <v>69</v>
      </c>
      <c r="Q250" s="420"/>
      <c r="R250" s="428"/>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1"/>
      <c r="BC250" s="129"/>
      <c r="BD250" s="129"/>
      <c r="BE250" s="129"/>
      <c r="BF250" s="141"/>
    </row>
    <row r="251" spans="2:58" ht="20.25" customHeight="1">
      <c r="B251" s="359"/>
      <c r="C251" s="35"/>
      <c r="D251" s="55"/>
      <c r="E251" s="65"/>
      <c r="F251" s="69"/>
      <c r="G251" s="82"/>
      <c r="H251" s="94"/>
      <c r="I251" s="103"/>
      <c r="J251" s="103"/>
      <c r="K251" s="108"/>
      <c r="L251" s="118"/>
      <c r="M251" s="128"/>
      <c r="N251" s="128"/>
      <c r="O251" s="140"/>
      <c r="P251" s="409" t="s">
        <v>27</v>
      </c>
      <c r="Q251" s="418"/>
      <c r="R251" s="426"/>
      <c r="S251" s="437"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48" t="str">
        <f>IF(Y250="","",VLOOKUP(Y250,'シフト記号表（勤務時間帯）'!$C$6:$K$35,9,FALSE))</f>
        <v/>
      </c>
      <c r="Z251" s="437"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48" t="str">
        <f>IF(AF250="","",VLOOKUP(AF250,'シフト記号表（勤務時間帯）'!$C$6:$K$35,9,FALSE))</f>
        <v/>
      </c>
      <c r="AG251" s="437"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48" t="str">
        <f>IF(AM250="","",VLOOKUP(AM250,'シフト記号表（勤務時間帯）'!$C$6:$K$35,9,FALSE))</f>
        <v/>
      </c>
      <c r="AN251" s="437"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48" t="str">
        <f>IF(AT250="","",VLOOKUP(AT250,'シフト記号表（勤務時間帯）'!$C$6:$K$35,9,FALSE))</f>
        <v/>
      </c>
      <c r="AU251" s="437" t="str">
        <f>IF(AU250="","",VLOOKUP(AU250,'シフト記号表（勤務時間帯）'!$C$6:$K$35,9,FALSE))</f>
        <v/>
      </c>
      <c r="AV251" s="442" t="str">
        <f>IF(AV250="","",VLOOKUP(AV250,'シフト記号表（勤務時間帯）'!$C$6:$K$35,9,FALSE))</f>
        <v/>
      </c>
      <c r="AW251" s="442"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2"/>
      <c r="BC251" s="128"/>
      <c r="BD251" s="128"/>
      <c r="BE251" s="128"/>
      <c r="BF251" s="140"/>
    </row>
    <row r="252" spans="2:58" ht="20.25" customHeight="1">
      <c r="B252" s="359"/>
      <c r="C252" s="36"/>
      <c r="D252" s="56"/>
      <c r="E252" s="66"/>
      <c r="F252" s="533">
        <f>C250</f>
        <v>0</v>
      </c>
      <c r="G252" s="83"/>
      <c r="H252" s="94"/>
      <c r="I252" s="103"/>
      <c r="J252" s="103"/>
      <c r="K252" s="108"/>
      <c r="L252" s="120"/>
      <c r="M252" s="130"/>
      <c r="N252" s="130"/>
      <c r="O252" s="142"/>
      <c r="P252" s="410" t="s">
        <v>72</v>
      </c>
      <c r="Q252" s="419"/>
      <c r="R252" s="427"/>
      <c r="S252" s="438"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49" t="str">
        <f>IF(Y250="","",VLOOKUP(Y250,'シフト記号表（勤務時間帯）'!$C$6:$U$35,19,FALSE))</f>
        <v/>
      </c>
      <c r="Z252" s="438"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49" t="str">
        <f>IF(AF250="","",VLOOKUP(AF250,'シフト記号表（勤務時間帯）'!$C$6:$U$35,19,FALSE))</f>
        <v/>
      </c>
      <c r="AG252" s="438"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49" t="str">
        <f>IF(AM250="","",VLOOKUP(AM250,'シフト記号表（勤務時間帯）'!$C$6:$U$35,19,FALSE))</f>
        <v/>
      </c>
      <c r="AN252" s="438"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49" t="str">
        <f>IF(AT250="","",VLOOKUP(AT250,'シフト記号表（勤務時間帯）'!$C$6:$U$35,19,FALSE))</f>
        <v/>
      </c>
      <c r="AU252" s="438" t="str">
        <f>IF(AU250="","",VLOOKUP(AU250,'シフト記号表（勤務時間帯）'!$C$6:$U$35,19,FALSE))</f>
        <v/>
      </c>
      <c r="AV252" s="443" t="str">
        <f>IF(AV250="","",VLOOKUP(AV250,'シフト記号表（勤務時間帯）'!$C$6:$U$35,19,FALSE))</f>
        <v/>
      </c>
      <c r="AW252" s="443"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3"/>
      <c r="BC252" s="130"/>
      <c r="BD252" s="130"/>
      <c r="BE252" s="130"/>
      <c r="BF252" s="142"/>
    </row>
    <row r="253" spans="2:58" ht="20.25" customHeight="1">
      <c r="B253" s="359">
        <f>B250+1</f>
        <v>78</v>
      </c>
      <c r="C253" s="34"/>
      <c r="D253" s="54"/>
      <c r="E253" s="64"/>
      <c r="F253" s="71"/>
      <c r="G253" s="71"/>
      <c r="H253" s="95"/>
      <c r="I253" s="103"/>
      <c r="J253" s="103"/>
      <c r="K253" s="108"/>
      <c r="L253" s="119"/>
      <c r="M253" s="129"/>
      <c r="N253" s="129"/>
      <c r="O253" s="141"/>
      <c r="P253" s="411" t="s">
        <v>69</v>
      </c>
      <c r="Q253" s="420"/>
      <c r="R253" s="428"/>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1"/>
      <c r="BC253" s="129"/>
      <c r="BD253" s="129"/>
      <c r="BE253" s="129"/>
      <c r="BF253" s="141"/>
    </row>
    <row r="254" spans="2:58" ht="20.25" customHeight="1">
      <c r="B254" s="359"/>
      <c r="C254" s="35"/>
      <c r="D254" s="55"/>
      <c r="E254" s="65"/>
      <c r="F254" s="69"/>
      <c r="G254" s="82"/>
      <c r="H254" s="94"/>
      <c r="I254" s="103"/>
      <c r="J254" s="103"/>
      <c r="K254" s="108"/>
      <c r="L254" s="118"/>
      <c r="M254" s="128"/>
      <c r="N254" s="128"/>
      <c r="O254" s="140"/>
      <c r="P254" s="409" t="s">
        <v>27</v>
      </c>
      <c r="Q254" s="418"/>
      <c r="R254" s="426"/>
      <c r="S254" s="437"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48" t="str">
        <f>IF(Y253="","",VLOOKUP(Y253,'シフト記号表（勤務時間帯）'!$C$6:$K$35,9,FALSE))</f>
        <v/>
      </c>
      <c r="Z254" s="437"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48" t="str">
        <f>IF(AF253="","",VLOOKUP(AF253,'シフト記号表（勤務時間帯）'!$C$6:$K$35,9,FALSE))</f>
        <v/>
      </c>
      <c r="AG254" s="437"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48" t="str">
        <f>IF(AM253="","",VLOOKUP(AM253,'シフト記号表（勤務時間帯）'!$C$6:$K$35,9,FALSE))</f>
        <v/>
      </c>
      <c r="AN254" s="437"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48" t="str">
        <f>IF(AT253="","",VLOOKUP(AT253,'シフト記号表（勤務時間帯）'!$C$6:$K$35,9,FALSE))</f>
        <v/>
      </c>
      <c r="AU254" s="437" t="str">
        <f>IF(AU253="","",VLOOKUP(AU253,'シフト記号表（勤務時間帯）'!$C$6:$K$35,9,FALSE))</f>
        <v/>
      </c>
      <c r="AV254" s="442" t="str">
        <f>IF(AV253="","",VLOOKUP(AV253,'シフト記号表（勤務時間帯）'!$C$6:$K$35,9,FALSE))</f>
        <v/>
      </c>
      <c r="AW254" s="442"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2"/>
      <c r="BC254" s="128"/>
      <c r="BD254" s="128"/>
      <c r="BE254" s="128"/>
      <c r="BF254" s="140"/>
    </row>
    <row r="255" spans="2:58" ht="20.25" customHeight="1">
      <c r="B255" s="359"/>
      <c r="C255" s="36"/>
      <c r="D255" s="56"/>
      <c r="E255" s="66"/>
      <c r="F255" s="533">
        <f>C253</f>
        <v>0</v>
      </c>
      <c r="G255" s="83"/>
      <c r="H255" s="94"/>
      <c r="I255" s="103"/>
      <c r="J255" s="103"/>
      <c r="K255" s="108"/>
      <c r="L255" s="120"/>
      <c r="M255" s="130"/>
      <c r="N255" s="130"/>
      <c r="O255" s="142"/>
      <c r="P255" s="410" t="s">
        <v>72</v>
      </c>
      <c r="Q255" s="419"/>
      <c r="R255" s="427"/>
      <c r="S255" s="438"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49" t="str">
        <f>IF(Y253="","",VLOOKUP(Y253,'シフト記号表（勤務時間帯）'!$C$6:$U$35,19,FALSE))</f>
        <v/>
      </c>
      <c r="Z255" s="438"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49" t="str">
        <f>IF(AF253="","",VLOOKUP(AF253,'シフト記号表（勤務時間帯）'!$C$6:$U$35,19,FALSE))</f>
        <v/>
      </c>
      <c r="AG255" s="438"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49" t="str">
        <f>IF(AM253="","",VLOOKUP(AM253,'シフト記号表（勤務時間帯）'!$C$6:$U$35,19,FALSE))</f>
        <v/>
      </c>
      <c r="AN255" s="438"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49" t="str">
        <f>IF(AT253="","",VLOOKUP(AT253,'シフト記号表（勤務時間帯）'!$C$6:$U$35,19,FALSE))</f>
        <v/>
      </c>
      <c r="AU255" s="438" t="str">
        <f>IF(AU253="","",VLOOKUP(AU253,'シフト記号表（勤務時間帯）'!$C$6:$U$35,19,FALSE))</f>
        <v/>
      </c>
      <c r="AV255" s="443" t="str">
        <f>IF(AV253="","",VLOOKUP(AV253,'シフト記号表（勤務時間帯）'!$C$6:$U$35,19,FALSE))</f>
        <v/>
      </c>
      <c r="AW255" s="443"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3"/>
      <c r="BC255" s="130"/>
      <c r="BD255" s="130"/>
      <c r="BE255" s="130"/>
      <c r="BF255" s="142"/>
    </row>
    <row r="256" spans="2:58" ht="20.25" customHeight="1">
      <c r="B256" s="359">
        <f>B253+1</f>
        <v>79</v>
      </c>
      <c r="C256" s="34"/>
      <c r="D256" s="54"/>
      <c r="E256" s="64"/>
      <c r="F256" s="71"/>
      <c r="G256" s="71"/>
      <c r="H256" s="95"/>
      <c r="I256" s="103"/>
      <c r="J256" s="103"/>
      <c r="K256" s="108"/>
      <c r="L256" s="119"/>
      <c r="M256" s="129"/>
      <c r="N256" s="129"/>
      <c r="O256" s="141"/>
      <c r="P256" s="411" t="s">
        <v>69</v>
      </c>
      <c r="Q256" s="420"/>
      <c r="R256" s="428"/>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1"/>
      <c r="BC256" s="129"/>
      <c r="BD256" s="129"/>
      <c r="BE256" s="129"/>
      <c r="BF256" s="141"/>
    </row>
    <row r="257" spans="2:58" ht="20.25" customHeight="1">
      <c r="B257" s="359"/>
      <c r="C257" s="35"/>
      <c r="D257" s="55"/>
      <c r="E257" s="65"/>
      <c r="F257" s="69"/>
      <c r="G257" s="82"/>
      <c r="H257" s="94"/>
      <c r="I257" s="103"/>
      <c r="J257" s="103"/>
      <c r="K257" s="108"/>
      <c r="L257" s="118"/>
      <c r="M257" s="128"/>
      <c r="N257" s="128"/>
      <c r="O257" s="140"/>
      <c r="P257" s="409" t="s">
        <v>27</v>
      </c>
      <c r="Q257" s="418"/>
      <c r="R257" s="426"/>
      <c r="S257" s="437"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48" t="str">
        <f>IF(Y256="","",VLOOKUP(Y256,'シフト記号表（勤務時間帯）'!$C$6:$K$35,9,FALSE))</f>
        <v/>
      </c>
      <c r="Z257" s="437"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48" t="str">
        <f>IF(AF256="","",VLOOKUP(AF256,'シフト記号表（勤務時間帯）'!$C$6:$K$35,9,FALSE))</f>
        <v/>
      </c>
      <c r="AG257" s="437"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48" t="str">
        <f>IF(AM256="","",VLOOKUP(AM256,'シフト記号表（勤務時間帯）'!$C$6:$K$35,9,FALSE))</f>
        <v/>
      </c>
      <c r="AN257" s="437"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48" t="str">
        <f>IF(AT256="","",VLOOKUP(AT256,'シフト記号表（勤務時間帯）'!$C$6:$K$35,9,FALSE))</f>
        <v/>
      </c>
      <c r="AU257" s="437" t="str">
        <f>IF(AU256="","",VLOOKUP(AU256,'シフト記号表（勤務時間帯）'!$C$6:$K$35,9,FALSE))</f>
        <v/>
      </c>
      <c r="AV257" s="442" t="str">
        <f>IF(AV256="","",VLOOKUP(AV256,'シフト記号表（勤務時間帯）'!$C$6:$K$35,9,FALSE))</f>
        <v/>
      </c>
      <c r="AW257" s="442"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2"/>
      <c r="BC257" s="128"/>
      <c r="BD257" s="128"/>
      <c r="BE257" s="128"/>
      <c r="BF257" s="140"/>
    </row>
    <row r="258" spans="2:58" ht="20.25" customHeight="1">
      <c r="B258" s="359"/>
      <c r="C258" s="36"/>
      <c r="D258" s="56"/>
      <c r="E258" s="66"/>
      <c r="F258" s="533">
        <f>C256</f>
        <v>0</v>
      </c>
      <c r="G258" s="83"/>
      <c r="H258" s="94"/>
      <c r="I258" s="103"/>
      <c r="J258" s="103"/>
      <c r="K258" s="108"/>
      <c r="L258" s="120"/>
      <c r="M258" s="130"/>
      <c r="N258" s="130"/>
      <c r="O258" s="142"/>
      <c r="P258" s="410" t="s">
        <v>72</v>
      </c>
      <c r="Q258" s="419"/>
      <c r="R258" s="427"/>
      <c r="S258" s="438"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49" t="str">
        <f>IF(Y256="","",VLOOKUP(Y256,'シフト記号表（勤務時間帯）'!$C$6:$U$35,19,FALSE))</f>
        <v/>
      </c>
      <c r="Z258" s="438"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49" t="str">
        <f>IF(AF256="","",VLOOKUP(AF256,'シフト記号表（勤務時間帯）'!$C$6:$U$35,19,FALSE))</f>
        <v/>
      </c>
      <c r="AG258" s="438"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49" t="str">
        <f>IF(AM256="","",VLOOKUP(AM256,'シフト記号表（勤務時間帯）'!$C$6:$U$35,19,FALSE))</f>
        <v/>
      </c>
      <c r="AN258" s="438"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49" t="str">
        <f>IF(AT256="","",VLOOKUP(AT256,'シフト記号表（勤務時間帯）'!$C$6:$U$35,19,FALSE))</f>
        <v/>
      </c>
      <c r="AU258" s="438" t="str">
        <f>IF(AU256="","",VLOOKUP(AU256,'シフト記号表（勤務時間帯）'!$C$6:$U$35,19,FALSE))</f>
        <v/>
      </c>
      <c r="AV258" s="443" t="str">
        <f>IF(AV256="","",VLOOKUP(AV256,'シフト記号表（勤務時間帯）'!$C$6:$U$35,19,FALSE))</f>
        <v/>
      </c>
      <c r="AW258" s="443"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3"/>
      <c r="BC258" s="130"/>
      <c r="BD258" s="130"/>
      <c r="BE258" s="130"/>
      <c r="BF258" s="142"/>
    </row>
    <row r="259" spans="2:58" ht="20.25" customHeight="1">
      <c r="B259" s="359">
        <f>B256+1</f>
        <v>80</v>
      </c>
      <c r="C259" s="34"/>
      <c r="D259" s="54"/>
      <c r="E259" s="64"/>
      <c r="F259" s="71"/>
      <c r="G259" s="71"/>
      <c r="H259" s="95"/>
      <c r="I259" s="103"/>
      <c r="J259" s="103"/>
      <c r="K259" s="108"/>
      <c r="L259" s="119"/>
      <c r="M259" s="129"/>
      <c r="N259" s="129"/>
      <c r="O259" s="141"/>
      <c r="P259" s="411" t="s">
        <v>69</v>
      </c>
      <c r="Q259" s="420"/>
      <c r="R259" s="428"/>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1"/>
      <c r="BC259" s="129"/>
      <c r="BD259" s="129"/>
      <c r="BE259" s="129"/>
      <c r="BF259" s="141"/>
    </row>
    <row r="260" spans="2:58" ht="20.25" customHeight="1">
      <c r="B260" s="359"/>
      <c r="C260" s="35"/>
      <c r="D260" s="55"/>
      <c r="E260" s="65"/>
      <c r="F260" s="69"/>
      <c r="G260" s="82"/>
      <c r="H260" s="94"/>
      <c r="I260" s="103"/>
      <c r="J260" s="103"/>
      <c r="K260" s="108"/>
      <c r="L260" s="118"/>
      <c r="M260" s="128"/>
      <c r="N260" s="128"/>
      <c r="O260" s="140"/>
      <c r="P260" s="409" t="s">
        <v>27</v>
      </c>
      <c r="Q260" s="418"/>
      <c r="R260" s="426"/>
      <c r="S260" s="437"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48" t="str">
        <f>IF(Y259="","",VLOOKUP(Y259,'シフト記号表（勤務時間帯）'!$C$6:$K$35,9,FALSE))</f>
        <v/>
      </c>
      <c r="Z260" s="437"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48" t="str">
        <f>IF(AF259="","",VLOOKUP(AF259,'シフト記号表（勤務時間帯）'!$C$6:$K$35,9,FALSE))</f>
        <v/>
      </c>
      <c r="AG260" s="437"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48" t="str">
        <f>IF(AM259="","",VLOOKUP(AM259,'シフト記号表（勤務時間帯）'!$C$6:$K$35,9,FALSE))</f>
        <v/>
      </c>
      <c r="AN260" s="437"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48" t="str">
        <f>IF(AT259="","",VLOOKUP(AT259,'シフト記号表（勤務時間帯）'!$C$6:$K$35,9,FALSE))</f>
        <v/>
      </c>
      <c r="AU260" s="437" t="str">
        <f>IF(AU259="","",VLOOKUP(AU259,'シフト記号表（勤務時間帯）'!$C$6:$K$35,9,FALSE))</f>
        <v/>
      </c>
      <c r="AV260" s="442" t="str">
        <f>IF(AV259="","",VLOOKUP(AV259,'シフト記号表（勤務時間帯）'!$C$6:$K$35,9,FALSE))</f>
        <v/>
      </c>
      <c r="AW260" s="442"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2"/>
      <c r="BC260" s="128"/>
      <c r="BD260" s="128"/>
      <c r="BE260" s="128"/>
      <c r="BF260" s="140"/>
    </row>
    <row r="261" spans="2:58" ht="20.25" customHeight="1">
      <c r="B261" s="359"/>
      <c r="C261" s="36"/>
      <c r="D261" s="56"/>
      <c r="E261" s="66"/>
      <c r="F261" s="533">
        <f>C259</f>
        <v>0</v>
      </c>
      <c r="G261" s="83"/>
      <c r="H261" s="94"/>
      <c r="I261" s="103"/>
      <c r="J261" s="103"/>
      <c r="K261" s="108"/>
      <c r="L261" s="120"/>
      <c r="M261" s="130"/>
      <c r="N261" s="130"/>
      <c r="O261" s="142"/>
      <c r="P261" s="410" t="s">
        <v>72</v>
      </c>
      <c r="Q261" s="419"/>
      <c r="R261" s="427"/>
      <c r="S261" s="438"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49" t="str">
        <f>IF(Y259="","",VLOOKUP(Y259,'シフト記号表（勤務時間帯）'!$C$6:$U$35,19,FALSE))</f>
        <v/>
      </c>
      <c r="Z261" s="438"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49" t="str">
        <f>IF(AF259="","",VLOOKUP(AF259,'シフト記号表（勤務時間帯）'!$C$6:$U$35,19,FALSE))</f>
        <v/>
      </c>
      <c r="AG261" s="438"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49" t="str">
        <f>IF(AM259="","",VLOOKUP(AM259,'シフト記号表（勤務時間帯）'!$C$6:$U$35,19,FALSE))</f>
        <v/>
      </c>
      <c r="AN261" s="438"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49" t="str">
        <f>IF(AT259="","",VLOOKUP(AT259,'シフト記号表（勤務時間帯）'!$C$6:$U$35,19,FALSE))</f>
        <v/>
      </c>
      <c r="AU261" s="438" t="str">
        <f>IF(AU259="","",VLOOKUP(AU259,'シフト記号表（勤務時間帯）'!$C$6:$U$35,19,FALSE))</f>
        <v/>
      </c>
      <c r="AV261" s="443" t="str">
        <f>IF(AV259="","",VLOOKUP(AV259,'シフト記号表（勤務時間帯）'!$C$6:$U$35,19,FALSE))</f>
        <v/>
      </c>
      <c r="AW261" s="443"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3"/>
      <c r="BC261" s="130"/>
      <c r="BD261" s="130"/>
      <c r="BE261" s="130"/>
      <c r="BF261" s="142"/>
    </row>
    <row r="262" spans="2:58" ht="20.25" customHeight="1">
      <c r="B262" s="359">
        <f>B259+1</f>
        <v>81</v>
      </c>
      <c r="C262" s="34"/>
      <c r="D262" s="54"/>
      <c r="E262" s="64"/>
      <c r="F262" s="71"/>
      <c r="G262" s="71"/>
      <c r="H262" s="95"/>
      <c r="I262" s="103"/>
      <c r="J262" s="103"/>
      <c r="K262" s="108"/>
      <c r="L262" s="119"/>
      <c r="M262" s="129"/>
      <c r="N262" s="129"/>
      <c r="O262" s="141"/>
      <c r="P262" s="411" t="s">
        <v>69</v>
      </c>
      <c r="Q262" s="420"/>
      <c r="R262" s="428"/>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1"/>
      <c r="BC262" s="129"/>
      <c r="BD262" s="129"/>
      <c r="BE262" s="129"/>
      <c r="BF262" s="141"/>
    </row>
    <row r="263" spans="2:58" ht="20.25" customHeight="1">
      <c r="B263" s="359"/>
      <c r="C263" s="35"/>
      <c r="D263" s="55"/>
      <c r="E263" s="65"/>
      <c r="F263" s="69"/>
      <c r="G263" s="82"/>
      <c r="H263" s="94"/>
      <c r="I263" s="103"/>
      <c r="J263" s="103"/>
      <c r="K263" s="108"/>
      <c r="L263" s="118"/>
      <c r="M263" s="128"/>
      <c r="N263" s="128"/>
      <c r="O263" s="140"/>
      <c r="P263" s="409" t="s">
        <v>27</v>
      </c>
      <c r="Q263" s="418"/>
      <c r="R263" s="426"/>
      <c r="S263" s="437"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48" t="str">
        <f>IF(Y262="","",VLOOKUP(Y262,'シフト記号表（勤務時間帯）'!$C$6:$K$35,9,FALSE))</f>
        <v/>
      </c>
      <c r="Z263" s="437"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48" t="str">
        <f>IF(AF262="","",VLOOKUP(AF262,'シフト記号表（勤務時間帯）'!$C$6:$K$35,9,FALSE))</f>
        <v/>
      </c>
      <c r="AG263" s="437"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48" t="str">
        <f>IF(AM262="","",VLOOKUP(AM262,'シフト記号表（勤務時間帯）'!$C$6:$K$35,9,FALSE))</f>
        <v/>
      </c>
      <c r="AN263" s="437"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48" t="str">
        <f>IF(AT262="","",VLOOKUP(AT262,'シフト記号表（勤務時間帯）'!$C$6:$K$35,9,FALSE))</f>
        <v/>
      </c>
      <c r="AU263" s="437" t="str">
        <f>IF(AU262="","",VLOOKUP(AU262,'シフト記号表（勤務時間帯）'!$C$6:$K$35,9,FALSE))</f>
        <v/>
      </c>
      <c r="AV263" s="442" t="str">
        <f>IF(AV262="","",VLOOKUP(AV262,'シフト記号表（勤務時間帯）'!$C$6:$K$35,9,FALSE))</f>
        <v/>
      </c>
      <c r="AW263" s="442"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2"/>
      <c r="BC263" s="128"/>
      <c r="BD263" s="128"/>
      <c r="BE263" s="128"/>
      <c r="BF263" s="140"/>
    </row>
    <row r="264" spans="2:58" ht="20.25" customHeight="1">
      <c r="B264" s="359"/>
      <c r="C264" s="36"/>
      <c r="D264" s="56"/>
      <c r="E264" s="66"/>
      <c r="F264" s="533">
        <f>C262</f>
        <v>0</v>
      </c>
      <c r="G264" s="83"/>
      <c r="H264" s="94"/>
      <c r="I264" s="103"/>
      <c r="J264" s="103"/>
      <c r="K264" s="108"/>
      <c r="L264" s="120"/>
      <c r="M264" s="130"/>
      <c r="N264" s="130"/>
      <c r="O264" s="142"/>
      <c r="P264" s="410" t="s">
        <v>72</v>
      </c>
      <c r="Q264" s="419"/>
      <c r="R264" s="427"/>
      <c r="S264" s="438"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49" t="str">
        <f>IF(Y262="","",VLOOKUP(Y262,'シフト記号表（勤務時間帯）'!$C$6:$U$35,19,FALSE))</f>
        <v/>
      </c>
      <c r="Z264" s="438"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49" t="str">
        <f>IF(AF262="","",VLOOKUP(AF262,'シフト記号表（勤務時間帯）'!$C$6:$U$35,19,FALSE))</f>
        <v/>
      </c>
      <c r="AG264" s="438"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49" t="str">
        <f>IF(AM262="","",VLOOKUP(AM262,'シフト記号表（勤務時間帯）'!$C$6:$U$35,19,FALSE))</f>
        <v/>
      </c>
      <c r="AN264" s="438"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49" t="str">
        <f>IF(AT262="","",VLOOKUP(AT262,'シフト記号表（勤務時間帯）'!$C$6:$U$35,19,FALSE))</f>
        <v/>
      </c>
      <c r="AU264" s="438" t="str">
        <f>IF(AU262="","",VLOOKUP(AU262,'シフト記号表（勤務時間帯）'!$C$6:$U$35,19,FALSE))</f>
        <v/>
      </c>
      <c r="AV264" s="443" t="str">
        <f>IF(AV262="","",VLOOKUP(AV262,'シフト記号表（勤務時間帯）'!$C$6:$U$35,19,FALSE))</f>
        <v/>
      </c>
      <c r="AW264" s="443"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3"/>
      <c r="BC264" s="130"/>
      <c r="BD264" s="130"/>
      <c r="BE264" s="130"/>
      <c r="BF264" s="142"/>
    </row>
    <row r="265" spans="2:58" ht="20.25" customHeight="1">
      <c r="B265" s="359">
        <f>B262+1</f>
        <v>82</v>
      </c>
      <c r="C265" s="34"/>
      <c r="D265" s="54"/>
      <c r="E265" s="64"/>
      <c r="F265" s="71"/>
      <c r="G265" s="71"/>
      <c r="H265" s="95"/>
      <c r="I265" s="103"/>
      <c r="J265" s="103"/>
      <c r="K265" s="108"/>
      <c r="L265" s="119"/>
      <c r="M265" s="129"/>
      <c r="N265" s="129"/>
      <c r="O265" s="141"/>
      <c r="P265" s="411" t="s">
        <v>69</v>
      </c>
      <c r="Q265" s="420"/>
      <c r="R265" s="428"/>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1"/>
      <c r="BC265" s="129"/>
      <c r="BD265" s="129"/>
      <c r="BE265" s="129"/>
      <c r="BF265" s="141"/>
    </row>
    <row r="266" spans="2:58" ht="20.25" customHeight="1">
      <c r="B266" s="359"/>
      <c r="C266" s="35"/>
      <c r="D266" s="55"/>
      <c r="E266" s="65"/>
      <c r="F266" s="69"/>
      <c r="G266" s="82"/>
      <c r="H266" s="94"/>
      <c r="I266" s="103"/>
      <c r="J266" s="103"/>
      <c r="K266" s="108"/>
      <c r="L266" s="118"/>
      <c r="M266" s="128"/>
      <c r="N266" s="128"/>
      <c r="O266" s="140"/>
      <c r="P266" s="409" t="s">
        <v>27</v>
      </c>
      <c r="Q266" s="418"/>
      <c r="R266" s="426"/>
      <c r="S266" s="437"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48" t="str">
        <f>IF(Y265="","",VLOOKUP(Y265,'シフト記号表（勤務時間帯）'!$C$6:$K$35,9,FALSE))</f>
        <v/>
      </c>
      <c r="Z266" s="437"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48" t="str">
        <f>IF(AF265="","",VLOOKUP(AF265,'シフト記号表（勤務時間帯）'!$C$6:$K$35,9,FALSE))</f>
        <v/>
      </c>
      <c r="AG266" s="437"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48" t="str">
        <f>IF(AM265="","",VLOOKUP(AM265,'シフト記号表（勤務時間帯）'!$C$6:$K$35,9,FALSE))</f>
        <v/>
      </c>
      <c r="AN266" s="437"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48" t="str">
        <f>IF(AT265="","",VLOOKUP(AT265,'シフト記号表（勤務時間帯）'!$C$6:$K$35,9,FALSE))</f>
        <v/>
      </c>
      <c r="AU266" s="437" t="str">
        <f>IF(AU265="","",VLOOKUP(AU265,'シフト記号表（勤務時間帯）'!$C$6:$K$35,9,FALSE))</f>
        <v/>
      </c>
      <c r="AV266" s="442" t="str">
        <f>IF(AV265="","",VLOOKUP(AV265,'シフト記号表（勤務時間帯）'!$C$6:$K$35,9,FALSE))</f>
        <v/>
      </c>
      <c r="AW266" s="442"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2"/>
      <c r="BC266" s="128"/>
      <c r="BD266" s="128"/>
      <c r="BE266" s="128"/>
      <c r="BF266" s="140"/>
    </row>
    <row r="267" spans="2:58" ht="20.25" customHeight="1">
      <c r="B267" s="359"/>
      <c r="C267" s="36"/>
      <c r="D267" s="56"/>
      <c r="E267" s="66"/>
      <c r="F267" s="533">
        <f>C265</f>
        <v>0</v>
      </c>
      <c r="G267" s="83"/>
      <c r="H267" s="94"/>
      <c r="I267" s="103"/>
      <c r="J267" s="103"/>
      <c r="K267" s="108"/>
      <c r="L267" s="120"/>
      <c r="M267" s="130"/>
      <c r="N267" s="130"/>
      <c r="O267" s="142"/>
      <c r="P267" s="410" t="s">
        <v>72</v>
      </c>
      <c r="Q267" s="419"/>
      <c r="R267" s="427"/>
      <c r="S267" s="438"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49" t="str">
        <f>IF(Y265="","",VLOOKUP(Y265,'シフト記号表（勤務時間帯）'!$C$6:$U$35,19,FALSE))</f>
        <v/>
      </c>
      <c r="Z267" s="438"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49" t="str">
        <f>IF(AF265="","",VLOOKUP(AF265,'シフト記号表（勤務時間帯）'!$C$6:$U$35,19,FALSE))</f>
        <v/>
      </c>
      <c r="AG267" s="438"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49" t="str">
        <f>IF(AM265="","",VLOOKUP(AM265,'シフト記号表（勤務時間帯）'!$C$6:$U$35,19,FALSE))</f>
        <v/>
      </c>
      <c r="AN267" s="438"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49" t="str">
        <f>IF(AT265="","",VLOOKUP(AT265,'シフト記号表（勤務時間帯）'!$C$6:$U$35,19,FALSE))</f>
        <v/>
      </c>
      <c r="AU267" s="438" t="str">
        <f>IF(AU265="","",VLOOKUP(AU265,'シフト記号表（勤務時間帯）'!$C$6:$U$35,19,FALSE))</f>
        <v/>
      </c>
      <c r="AV267" s="443" t="str">
        <f>IF(AV265="","",VLOOKUP(AV265,'シフト記号表（勤務時間帯）'!$C$6:$U$35,19,FALSE))</f>
        <v/>
      </c>
      <c r="AW267" s="443"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3"/>
      <c r="BC267" s="130"/>
      <c r="BD267" s="130"/>
      <c r="BE267" s="130"/>
      <c r="BF267" s="142"/>
    </row>
    <row r="268" spans="2:58" ht="20.25" customHeight="1">
      <c r="B268" s="359">
        <f>B265+1</f>
        <v>83</v>
      </c>
      <c r="C268" s="34"/>
      <c r="D268" s="54"/>
      <c r="E268" s="64"/>
      <c r="F268" s="71"/>
      <c r="G268" s="71"/>
      <c r="H268" s="95"/>
      <c r="I268" s="103"/>
      <c r="J268" s="103"/>
      <c r="K268" s="108"/>
      <c r="L268" s="119"/>
      <c r="M268" s="129"/>
      <c r="N268" s="129"/>
      <c r="O268" s="141"/>
      <c r="P268" s="411" t="s">
        <v>69</v>
      </c>
      <c r="Q268" s="420"/>
      <c r="R268" s="428"/>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1"/>
      <c r="BC268" s="129"/>
      <c r="BD268" s="129"/>
      <c r="BE268" s="129"/>
      <c r="BF268" s="141"/>
    </row>
    <row r="269" spans="2:58" ht="20.25" customHeight="1">
      <c r="B269" s="359"/>
      <c r="C269" s="35"/>
      <c r="D269" s="55"/>
      <c r="E269" s="65"/>
      <c r="F269" s="69"/>
      <c r="G269" s="82"/>
      <c r="H269" s="94"/>
      <c r="I269" s="103"/>
      <c r="J269" s="103"/>
      <c r="K269" s="108"/>
      <c r="L269" s="118"/>
      <c r="M269" s="128"/>
      <c r="N269" s="128"/>
      <c r="O269" s="140"/>
      <c r="P269" s="409" t="s">
        <v>27</v>
      </c>
      <c r="Q269" s="418"/>
      <c r="R269" s="426"/>
      <c r="S269" s="437"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48" t="str">
        <f>IF(Y268="","",VLOOKUP(Y268,'シフト記号表（勤務時間帯）'!$C$6:$K$35,9,FALSE))</f>
        <v/>
      </c>
      <c r="Z269" s="437"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48" t="str">
        <f>IF(AF268="","",VLOOKUP(AF268,'シフト記号表（勤務時間帯）'!$C$6:$K$35,9,FALSE))</f>
        <v/>
      </c>
      <c r="AG269" s="437"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48" t="str">
        <f>IF(AM268="","",VLOOKUP(AM268,'シフト記号表（勤務時間帯）'!$C$6:$K$35,9,FALSE))</f>
        <v/>
      </c>
      <c r="AN269" s="437"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48" t="str">
        <f>IF(AT268="","",VLOOKUP(AT268,'シフト記号表（勤務時間帯）'!$C$6:$K$35,9,FALSE))</f>
        <v/>
      </c>
      <c r="AU269" s="437" t="str">
        <f>IF(AU268="","",VLOOKUP(AU268,'シフト記号表（勤務時間帯）'!$C$6:$K$35,9,FALSE))</f>
        <v/>
      </c>
      <c r="AV269" s="442" t="str">
        <f>IF(AV268="","",VLOOKUP(AV268,'シフト記号表（勤務時間帯）'!$C$6:$K$35,9,FALSE))</f>
        <v/>
      </c>
      <c r="AW269" s="442"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2"/>
      <c r="BC269" s="128"/>
      <c r="BD269" s="128"/>
      <c r="BE269" s="128"/>
      <c r="BF269" s="140"/>
    </row>
    <row r="270" spans="2:58" ht="20.25" customHeight="1">
      <c r="B270" s="359"/>
      <c r="C270" s="36"/>
      <c r="D270" s="56"/>
      <c r="E270" s="66"/>
      <c r="F270" s="533">
        <f>C268</f>
        <v>0</v>
      </c>
      <c r="G270" s="83"/>
      <c r="H270" s="94"/>
      <c r="I270" s="103"/>
      <c r="J270" s="103"/>
      <c r="K270" s="108"/>
      <c r="L270" s="120"/>
      <c r="M270" s="130"/>
      <c r="N270" s="130"/>
      <c r="O270" s="142"/>
      <c r="P270" s="410" t="s">
        <v>72</v>
      </c>
      <c r="Q270" s="419"/>
      <c r="R270" s="427"/>
      <c r="S270" s="438"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49" t="str">
        <f>IF(Y268="","",VLOOKUP(Y268,'シフト記号表（勤務時間帯）'!$C$6:$U$35,19,FALSE))</f>
        <v/>
      </c>
      <c r="Z270" s="438"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49" t="str">
        <f>IF(AF268="","",VLOOKUP(AF268,'シフト記号表（勤務時間帯）'!$C$6:$U$35,19,FALSE))</f>
        <v/>
      </c>
      <c r="AG270" s="438"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49" t="str">
        <f>IF(AM268="","",VLOOKUP(AM268,'シフト記号表（勤務時間帯）'!$C$6:$U$35,19,FALSE))</f>
        <v/>
      </c>
      <c r="AN270" s="438"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49" t="str">
        <f>IF(AT268="","",VLOOKUP(AT268,'シフト記号表（勤務時間帯）'!$C$6:$U$35,19,FALSE))</f>
        <v/>
      </c>
      <c r="AU270" s="438" t="str">
        <f>IF(AU268="","",VLOOKUP(AU268,'シフト記号表（勤務時間帯）'!$C$6:$U$35,19,FALSE))</f>
        <v/>
      </c>
      <c r="AV270" s="443" t="str">
        <f>IF(AV268="","",VLOOKUP(AV268,'シフト記号表（勤務時間帯）'!$C$6:$U$35,19,FALSE))</f>
        <v/>
      </c>
      <c r="AW270" s="443"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3"/>
      <c r="BC270" s="130"/>
      <c r="BD270" s="130"/>
      <c r="BE270" s="130"/>
      <c r="BF270" s="142"/>
    </row>
    <row r="271" spans="2:58" ht="20.25" customHeight="1">
      <c r="B271" s="359">
        <f>B268+1</f>
        <v>84</v>
      </c>
      <c r="C271" s="34"/>
      <c r="D271" s="54"/>
      <c r="E271" s="64"/>
      <c r="F271" s="71"/>
      <c r="G271" s="71"/>
      <c r="H271" s="95"/>
      <c r="I271" s="103"/>
      <c r="J271" s="103"/>
      <c r="K271" s="108"/>
      <c r="L271" s="119"/>
      <c r="M271" s="129"/>
      <c r="N271" s="129"/>
      <c r="O271" s="141"/>
      <c r="P271" s="411" t="s">
        <v>69</v>
      </c>
      <c r="Q271" s="420"/>
      <c r="R271" s="428"/>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1"/>
      <c r="BC271" s="129"/>
      <c r="BD271" s="129"/>
      <c r="BE271" s="129"/>
      <c r="BF271" s="141"/>
    </row>
    <row r="272" spans="2:58" ht="20.25" customHeight="1">
      <c r="B272" s="359"/>
      <c r="C272" s="35"/>
      <c r="D272" s="55"/>
      <c r="E272" s="65"/>
      <c r="F272" s="69"/>
      <c r="G272" s="82"/>
      <c r="H272" s="94"/>
      <c r="I272" s="103"/>
      <c r="J272" s="103"/>
      <c r="K272" s="108"/>
      <c r="L272" s="118"/>
      <c r="M272" s="128"/>
      <c r="N272" s="128"/>
      <c r="O272" s="140"/>
      <c r="P272" s="409" t="s">
        <v>27</v>
      </c>
      <c r="Q272" s="418"/>
      <c r="R272" s="426"/>
      <c r="S272" s="437"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48" t="str">
        <f>IF(Y271="","",VLOOKUP(Y271,'シフト記号表（勤務時間帯）'!$C$6:$K$35,9,FALSE))</f>
        <v/>
      </c>
      <c r="Z272" s="437"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48" t="str">
        <f>IF(AF271="","",VLOOKUP(AF271,'シフト記号表（勤務時間帯）'!$C$6:$K$35,9,FALSE))</f>
        <v/>
      </c>
      <c r="AG272" s="437"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48" t="str">
        <f>IF(AM271="","",VLOOKUP(AM271,'シフト記号表（勤務時間帯）'!$C$6:$K$35,9,FALSE))</f>
        <v/>
      </c>
      <c r="AN272" s="437"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48" t="str">
        <f>IF(AT271="","",VLOOKUP(AT271,'シフト記号表（勤務時間帯）'!$C$6:$K$35,9,FALSE))</f>
        <v/>
      </c>
      <c r="AU272" s="437" t="str">
        <f>IF(AU271="","",VLOOKUP(AU271,'シフト記号表（勤務時間帯）'!$C$6:$K$35,9,FALSE))</f>
        <v/>
      </c>
      <c r="AV272" s="442" t="str">
        <f>IF(AV271="","",VLOOKUP(AV271,'シフト記号表（勤務時間帯）'!$C$6:$K$35,9,FALSE))</f>
        <v/>
      </c>
      <c r="AW272" s="442"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2"/>
      <c r="BC272" s="128"/>
      <c r="BD272" s="128"/>
      <c r="BE272" s="128"/>
      <c r="BF272" s="140"/>
    </row>
    <row r="273" spans="2:58" ht="20.25" customHeight="1">
      <c r="B273" s="359"/>
      <c r="C273" s="36"/>
      <c r="D273" s="56"/>
      <c r="E273" s="66"/>
      <c r="F273" s="533">
        <f>C271</f>
        <v>0</v>
      </c>
      <c r="G273" s="83"/>
      <c r="H273" s="94"/>
      <c r="I273" s="103"/>
      <c r="J273" s="103"/>
      <c r="K273" s="108"/>
      <c r="L273" s="120"/>
      <c r="M273" s="130"/>
      <c r="N273" s="130"/>
      <c r="O273" s="142"/>
      <c r="P273" s="410" t="s">
        <v>72</v>
      </c>
      <c r="Q273" s="419"/>
      <c r="R273" s="427"/>
      <c r="S273" s="438"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49" t="str">
        <f>IF(Y271="","",VLOOKUP(Y271,'シフト記号表（勤務時間帯）'!$C$6:$U$35,19,FALSE))</f>
        <v/>
      </c>
      <c r="Z273" s="438"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49" t="str">
        <f>IF(AF271="","",VLOOKUP(AF271,'シフト記号表（勤務時間帯）'!$C$6:$U$35,19,FALSE))</f>
        <v/>
      </c>
      <c r="AG273" s="438"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49" t="str">
        <f>IF(AM271="","",VLOOKUP(AM271,'シフト記号表（勤務時間帯）'!$C$6:$U$35,19,FALSE))</f>
        <v/>
      </c>
      <c r="AN273" s="438"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49" t="str">
        <f>IF(AT271="","",VLOOKUP(AT271,'シフト記号表（勤務時間帯）'!$C$6:$U$35,19,FALSE))</f>
        <v/>
      </c>
      <c r="AU273" s="438" t="str">
        <f>IF(AU271="","",VLOOKUP(AU271,'シフト記号表（勤務時間帯）'!$C$6:$U$35,19,FALSE))</f>
        <v/>
      </c>
      <c r="AV273" s="443" t="str">
        <f>IF(AV271="","",VLOOKUP(AV271,'シフト記号表（勤務時間帯）'!$C$6:$U$35,19,FALSE))</f>
        <v/>
      </c>
      <c r="AW273" s="443"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3"/>
      <c r="BC273" s="130"/>
      <c r="BD273" s="130"/>
      <c r="BE273" s="130"/>
      <c r="BF273" s="142"/>
    </row>
    <row r="274" spans="2:58" ht="20.25" customHeight="1">
      <c r="B274" s="359">
        <f>B271+1</f>
        <v>85</v>
      </c>
      <c r="C274" s="34"/>
      <c r="D274" s="54"/>
      <c r="E274" s="64"/>
      <c r="F274" s="71"/>
      <c r="G274" s="71"/>
      <c r="H274" s="95"/>
      <c r="I274" s="103"/>
      <c r="J274" s="103"/>
      <c r="K274" s="108"/>
      <c r="L274" s="119"/>
      <c r="M274" s="129"/>
      <c r="N274" s="129"/>
      <c r="O274" s="141"/>
      <c r="P274" s="411" t="s">
        <v>69</v>
      </c>
      <c r="Q274" s="420"/>
      <c r="R274" s="428"/>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1"/>
      <c r="BC274" s="129"/>
      <c r="BD274" s="129"/>
      <c r="BE274" s="129"/>
      <c r="BF274" s="141"/>
    </row>
    <row r="275" spans="2:58" ht="20.25" customHeight="1">
      <c r="B275" s="359"/>
      <c r="C275" s="35"/>
      <c r="D275" s="55"/>
      <c r="E275" s="65"/>
      <c r="F275" s="69"/>
      <c r="G275" s="82"/>
      <c r="H275" s="94"/>
      <c r="I275" s="103"/>
      <c r="J275" s="103"/>
      <c r="K275" s="108"/>
      <c r="L275" s="118"/>
      <c r="M275" s="128"/>
      <c r="N275" s="128"/>
      <c r="O275" s="140"/>
      <c r="P275" s="409" t="s">
        <v>27</v>
      </c>
      <c r="Q275" s="418"/>
      <c r="R275" s="426"/>
      <c r="S275" s="437"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48" t="str">
        <f>IF(Y274="","",VLOOKUP(Y274,'シフト記号表（勤務時間帯）'!$C$6:$K$35,9,FALSE))</f>
        <v/>
      </c>
      <c r="Z275" s="437"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48" t="str">
        <f>IF(AF274="","",VLOOKUP(AF274,'シフト記号表（勤務時間帯）'!$C$6:$K$35,9,FALSE))</f>
        <v/>
      </c>
      <c r="AG275" s="437"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48" t="str">
        <f>IF(AM274="","",VLOOKUP(AM274,'シフト記号表（勤務時間帯）'!$C$6:$K$35,9,FALSE))</f>
        <v/>
      </c>
      <c r="AN275" s="437"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48" t="str">
        <f>IF(AT274="","",VLOOKUP(AT274,'シフト記号表（勤務時間帯）'!$C$6:$K$35,9,FALSE))</f>
        <v/>
      </c>
      <c r="AU275" s="437" t="str">
        <f>IF(AU274="","",VLOOKUP(AU274,'シフト記号表（勤務時間帯）'!$C$6:$K$35,9,FALSE))</f>
        <v/>
      </c>
      <c r="AV275" s="442" t="str">
        <f>IF(AV274="","",VLOOKUP(AV274,'シフト記号表（勤務時間帯）'!$C$6:$K$35,9,FALSE))</f>
        <v/>
      </c>
      <c r="AW275" s="442"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2"/>
      <c r="BC275" s="128"/>
      <c r="BD275" s="128"/>
      <c r="BE275" s="128"/>
      <c r="BF275" s="140"/>
    </row>
    <row r="276" spans="2:58" ht="20.25" customHeight="1">
      <c r="B276" s="359"/>
      <c r="C276" s="36"/>
      <c r="D276" s="56"/>
      <c r="E276" s="66"/>
      <c r="F276" s="533">
        <f>C274</f>
        <v>0</v>
      </c>
      <c r="G276" s="83"/>
      <c r="H276" s="94"/>
      <c r="I276" s="103"/>
      <c r="J276" s="103"/>
      <c r="K276" s="108"/>
      <c r="L276" s="120"/>
      <c r="M276" s="130"/>
      <c r="N276" s="130"/>
      <c r="O276" s="142"/>
      <c r="P276" s="410" t="s">
        <v>72</v>
      </c>
      <c r="Q276" s="419"/>
      <c r="R276" s="427"/>
      <c r="S276" s="438"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49" t="str">
        <f>IF(Y274="","",VLOOKUP(Y274,'シフト記号表（勤務時間帯）'!$C$6:$U$35,19,FALSE))</f>
        <v/>
      </c>
      <c r="Z276" s="438"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49" t="str">
        <f>IF(AF274="","",VLOOKUP(AF274,'シフト記号表（勤務時間帯）'!$C$6:$U$35,19,FALSE))</f>
        <v/>
      </c>
      <c r="AG276" s="438"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49" t="str">
        <f>IF(AM274="","",VLOOKUP(AM274,'シフト記号表（勤務時間帯）'!$C$6:$U$35,19,FALSE))</f>
        <v/>
      </c>
      <c r="AN276" s="438"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49" t="str">
        <f>IF(AT274="","",VLOOKUP(AT274,'シフト記号表（勤務時間帯）'!$C$6:$U$35,19,FALSE))</f>
        <v/>
      </c>
      <c r="AU276" s="438" t="str">
        <f>IF(AU274="","",VLOOKUP(AU274,'シフト記号表（勤務時間帯）'!$C$6:$U$35,19,FALSE))</f>
        <v/>
      </c>
      <c r="AV276" s="443" t="str">
        <f>IF(AV274="","",VLOOKUP(AV274,'シフト記号表（勤務時間帯）'!$C$6:$U$35,19,FALSE))</f>
        <v/>
      </c>
      <c r="AW276" s="443"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3"/>
      <c r="BC276" s="130"/>
      <c r="BD276" s="130"/>
      <c r="BE276" s="130"/>
      <c r="BF276" s="142"/>
    </row>
    <row r="277" spans="2:58" ht="20.25" customHeight="1">
      <c r="B277" s="359">
        <f>B274+1</f>
        <v>86</v>
      </c>
      <c r="C277" s="34"/>
      <c r="D277" s="54"/>
      <c r="E277" s="64"/>
      <c r="F277" s="71"/>
      <c r="G277" s="71"/>
      <c r="H277" s="95"/>
      <c r="I277" s="103"/>
      <c r="J277" s="103"/>
      <c r="K277" s="108"/>
      <c r="L277" s="119"/>
      <c r="M277" s="129"/>
      <c r="N277" s="129"/>
      <c r="O277" s="141"/>
      <c r="P277" s="411" t="s">
        <v>69</v>
      </c>
      <c r="Q277" s="420"/>
      <c r="R277" s="428"/>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1"/>
      <c r="BC277" s="129"/>
      <c r="BD277" s="129"/>
      <c r="BE277" s="129"/>
      <c r="BF277" s="141"/>
    </row>
    <row r="278" spans="2:58" ht="20.25" customHeight="1">
      <c r="B278" s="359"/>
      <c r="C278" s="35"/>
      <c r="D278" s="55"/>
      <c r="E278" s="65"/>
      <c r="F278" s="69"/>
      <c r="G278" s="82"/>
      <c r="H278" s="94"/>
      <c r="I278" s="103"/>
      <c r="J278" s="103"/>
      <c r="K278" s="108"/>
      <c r="L278" s="118"/>
      <c r="M278" s="128"/>
      <c r="N278" s="128"/>
      <c r="O278" s="140"/>
      <c r="P278" s="409" t="s">
        <v>27</v>
      </c>
      <c r="Q278" s="418"/>
      <c r="R278" s="426"/>
      <c r="S278" s="437"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48" t="str">
        <f>IF(Y277="","",VLOOKUP(Y277,'シフト記号表（勤務時間帯）'!$C$6:$K$35,9,FALSE))</f>
        <v/>
      </c>
      <c r="Z278" s="437"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48" t="str">
        <f>IF(AF277="","",VLOOKUP(AF277,'シフト記号表（勤務時間帯）'!$C$6:$K$35,9,FALSE))</f>
        <v/>
      </c>
      <c r="AG278" s="437"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48" t="str">
        <f>IF(AM277="","",VLOOKUP(AM277,'シフト記号表（勤務時間帯）'!$C$6:$K$35,9,FALSE))</f>
        <v/>
      </c>
      <c r="AN278" s="437"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48" t="str">
        <f>IF(AT277="","",VLOOKUP(AT277,'シフト記号表（勤務時間帯）'!$C$6:$K$35,9,FALSE))</f>
        <v/>
      </c>
      <c r="AU278" s="437" t="str">
        <f>IF(AU277="","",VLOOKUP(AU277,'シフト記号表（勤務時間帯）'!$C$6:$K$35,9,FALSE))</f>
        <v/>
      </c>
      <c r="AV278" s="442" t="str">
        <f>IF(AV277="","",VLOOKUP(AV277,'シフト記号表（勤務時間帯）'!$C$6:$K$35,9,FALSE))</f>
        <v/>
      </c>
      <c r="AW278" s="442"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2"/>
      <c r="BC278" s="128"/>
      <c r="BD278" s="128"/>
      <c r="BE278" s="128"/>
      <c r="BF278" s="140"/>
    </row>
    <row r="279" spans="2:58" ht="20.25" customHeight="1">
      <c r="B279" s="359"/>
      <c r="C279" s="36"/>
      <c r="D279" s="56"/>
      <c r="E279" s="66"/>
      <c r="F279" s="533">
        <f>C277</f>
        <v>0</v>
      </c>
      <c r="G279" s="83"/>
      <c r="H279" s="94"/>
      <c r="I279" s="103"/>
      <c r="J279" s="103"/>
      <c r="K279" s="108"/>
      <c r="L279" s="120"/>
      <c r="M279" s="130"/>
      <c r="N279" s="130"/>
      <c r="O279" s="142"/>
      <c r="P279" s="410" t="s">
        <v>72</v>
      </c>
      <c r="Q279" s="419"/>
      <c r="R279" s="427"/>
      <c r="S279" s="438"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49" t="str">
        <f>IF(Y277="","",VLOOKUP(Y277,'シフト記号表（勤務時間帯）'!$C$6:$U$35,19,FALSE))</f>
        <v/>
      </c>
      <c r="Z279" s="438"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49" t="str">
        <f>IF(AF277="","",VLOOKUP(AF277,'シフト記号表（勤務時間帯）'!$C$6:$U$35,19,FALSE))</f>
        <v/>
      </c>
      <c r="AG279" s="438"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49" t="str">
        <f>IF(AM277="","",VLOOKUP(AM277,'シフト記号表（勤務時間帯）'!$C$6:$U$35,19,FALSE))</f>
        <v/>
      </c>
      <c r="AN279" s="438"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49" t="str">
        <f>IF(AT277="","",VLOOKUP(AT277,'シフト記号表（勤務時間帯）'!$C$6:$U$35,19,FALSE))</f>
        <v/>
      </c>
      <c r="AU279" s="438" t="str">
        <f>IF(AU277="","",VLOOKUP(AU277,'シフト記号表（勤務時間帯）'!$C$6:$U$35,19,FALSE))</f>
        <v/>
      </c>
      <c r="AV279" s="443" t="str">
        <f>IF(AV277="","",VLOOKUP(AV277,'シフト記号表（勤務時間帯）'!$C$6:$U$35,19,FALSE))</f>
        <v/>
      </c>
      <c r="AW279" s="443"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3"/>
      <c r="BC279" s="130"/>
      <c r="BD279" s="130"/>
      <c r="BE279" s="130"/>
      <c r="BF279" s="142"/>
    </row>
    <row r="280" spans="2:58" ht="20.25" customHeight="1">
      <c r="B280" s="359">
        <f>B277+1</f>
        <v>87</v>
      </c>
      <c r="C280" s="34"/>
      <c r="D280" s="54"/>
      <c r="E280" s="64"/>
      <c r="F280" s="71"/>
      <c r="G280" s="71"/>
      <c r="H280" s="95"/>
      <c r="I280" s="103"/>
      <c r="J280" s="103"/>
      <c r="K280" s="108"/>
      <c r="L280" s="119"/>
      <c r="M280" s="129"/>
      <c r="N280" s="129"/>
      <c r="O280" s="141"/>
      <c r="P280" s="411" t="s">
        <v>69</v>
      </c>
      <c r="Q280" s="420"/>
      <c r="R280" s="428"/>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1"/>
      <c r="BC280" s="129"/>
      <c r="BD280" s="129"/>
      <c r="BE280" s="129"/>
      <c r="BF280" s="141"/>
    </row>
    <row r="281" spans="2:58" ht="20.25" customHeight="1">
      <c r="B281" s="359"/>
      <c r="C281" s="35"/>
      <c r="D281" s="55"/>
      <c r="E281" s="65"/>
      <c r="F281" s="69"/>
      <c r="G281" s="82"/>
      <c r="H281" s="94"/>
      <c r="I281" s="103"/>
      <c r="J281" s="103"/>
      <c r="K281" s="108"/>
      <c r="L281" s="118"/>
      <c r="M281" s="128"/>
      <c r="N281" s="128"/>
      <c r="O281" s="140"/>
      <c r="P281" s="409" t="s">
        <v>27</v>
      </c>
      <c r="Q281" s="418"/>
      <c r="R281" s="426"/>
      <c r="S281" s="437"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48" t="str">
        <f>IF(Y280="","",VLOOKUP(Y280,'シフト記号表（勤務時間帯）'!$C$6:$K$35,9,FALSE))</f>
        <v/>
      </c>
      <c r="Z281" s="437"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48" t="str">
        <f>IF(AF280="","",VLOOKUP(AF280,'シフト記号表（勤務時間帯）'!$C$6:$K$35,9,FALSE))</f>
        <v/>
      </c>
      <c r="AG281" s="437"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48" t="str">
        <f>IF(AM280="","",VLOOKUP(AM280,'シフト記号表（勤務時間帯）'!$C$6:$K$35,9,FALSE))</f>
        <v/>
      </c>
      <c r="AN281" s="437"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48" t="str">
        <f>IF(AT280="","",VLOOKUP(AT280,'シフト記号表（勤務時間帯）'!$C$6:$K$35,9,FALSE))</f>
        <v/>
      </c>
      <c r="AU281" s="437" t="str">
        <f>IF(AU280="","",VLOOKUP(AU280,'シフト記号表（勤務時間帯）'!$C$6:$K$35,9,FALSE))</f>
        <v/>
      </c>
      <c r="AV281" s="442" t="str">
        <f>IF(AV280="","",VLOOKUP(AV280,'シフト記号表（勤務時間帯）'!$C$6:$K$35,9,FALSE))</f>
        <v/>
      </c>
      <c r="AW281" s="442"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2"/>
      <c r="BC281" s="128"/>
      <c r="BD281" s="128"/>
      <c r="BE281" s="128"/>
      <c r="BF281" s="140"/>
    </row>
    <row r="282" spans="2:58" ht="20.25" customHeight="1">
      <c r="B282" s="359"/>
      <c r="C282" s="36"/>
      <c r="D282" s="56"/>
      <c r="E282" s="66"/>
      <c r="F282" s="533">
        <f>C280</f>
        <v>0</v>
      </c>
      <c r="G282" s="83"/>
      <c r="H282" s="94"/>
      <c r="I282" s="103"/>
      <c r="J282" s="103"/>
      <c r="K282" s="108"/>
      <c r="L282" s="120"/>
      <c r="M282" s="130"/>
      <c r="N282" s="130"/>
      <c r="O282" s="142"/>
      <c r="P282" s="410" t="s">
        <v>72</v>
      </c>
      <c r="Q282" s="419"/>
      <c r="R282" s="427"/>
      <c r="S282" s="438"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49" t="str">
        <f>IF(Y280="","",VLOOKUP(Y280,'シフト記号表（勤務時間帯）'!$C$6:$U$35,19,FALSE))</f>
        <v/>
      </c>
      <c r="Z282" s="438"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49" t="str">
        <f>IF(AF280="","",VLOOKUP(AF280,'シフト記号表（勤務時間帯）'!$C$6:$U$35,19,FALSE))</f>
        <v/>
      </c>
      <c r="AG282" s="438"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49" t="str">
        <f>IF(AM280="","",VLOOKUP(AM280,'シフト記号表（勤務時間帯）'!$C$6:$U$35,19,FALSE))</f>
        <v/>
      </c>
      <c r="AN282" s="438"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49" t="str">
        <f>IF(AT280="","",VLOOKUP(AT280,'シフト記号表（勤務時間帯）'!$C$6:$U$35,19,FALSE))</f>
        <v/>
      </c>
      <c r="AU282" s="438" t="str">
        <f>IF(AU280="","",VLOOKUP(AU280,'シフト記号表（勤務時間帯）'!$C$6:$U$35,19,FALSE))</f>
        <v/>
      </c>
      <c r="AV282" s="443" t="str">
        <f>IF(AV280="","",VLOOKUP(AV280,'シフト記号表（勤務時間帯）'!$C$6:$U$35,19,FALSE))</f>
        <v/>
      </c>
      <c r="AW282" s="443"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3"/>
      <c r="BC282" s="130"/>
      <c r="BD282" s="130"/>
      <c r="BE282" s="130"/>
      <c r="BF282" s="142"/>
    </row>
    <row r="283" spans="2:58" ht="20.25" customHeight="1">
      <c r="B283" s="359">
        <f>B280+1</f>
        <v>88</v>
      </c>
      <c r="C283" s="34"/>
      <c r="D283" s="54"/>
      <c r="E283" s="64"/>
      <c r="F283" s="71"/>
      <c r="G283" s="71"/>
      <c r="H283" s="95"/>
      <c r="I283" s="103"/>
      <c r="J283" s="103"/>
      <c r="K283" s="108"/>
      <c r="L283" s="119"/>
      <c r="M283" s="129"/>
      <c r="N283" s="129"/>
      <c r="O283" s="141"/>
      <c r="P283" s="411" t="s">
        <v>69</v>
      </c>
      <c r="Q283" s="420"/>
      <c r="R283" s="428"/>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1"/>
      <c r="BC283" s="129"/>
      <c r="BD283" s="129"/>
      <c r="BE283" s="129"/>
      <c r="BF283" s="141"/>
    </row>
    <row r="284" spans="2:58" ht="20.25" customHeight="1">
      <c r="B284" s="359"/>
      <c r="C284" s="35"/>
      <c r="D284" s="55"/>
      <c r="E284" s="65"/>
      <c r="F284" s="69"/>
      <c r="G284" s="82"/>
      <c r="H284" s="94"/>
      <c r="I284" s="103"/>
      <c r="J284" s="103"/>
      <c r="K284" s="108"/>
      <c r="L284" s="118"/>
      <c r="M284" s="128"/>
      <c r="N284" s="128"/>
      <c r="O284" s="140"/>
      <c r="P284" s="409" t="s">
        <v>27</v>
      </c>
      <c r="Q284" s="418"/>
      <c r="R284" s="426"/>
      <c r="S284" s="437"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48" t="str">
        <f>IF(Y283="","",VLOOKUP(Y283,'シフト記号表（勤務時間帯）'!$C$6:$K$35,9,FALSE))</f>
        <v/>
      </c>
      <c r="Z284" s="437"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48" t="str">
        <f>IF(AF283="","",VLOOKUP(AF283,'シフト記号表（勤務時間帯）'!$C$6:$K$35,9,FALSE))</f>
        <v/>
      </c>
      <c r="AG284" s="437"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48" t="str">
        <f>IF(AM283="","",VLOOKUP(AM283,'シフト記号表（勤務時間帯）'!$C$6:$K$35,9,FALSE))</f>
        <v/>
      </c>
      <c r="AN284" s="437"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48" t="str">
        <f>IF(AT283="","",VLOOKUP(AT283,'シフト記号表（勤務時間帯）'!$C$6:$K$35,9,FALSE))</f>
        <v/>
      </c>
      <c r="AU284" s="437" t="str">
        <f>IF(AU283="","",VLOOKUP(AU283,'シフト記号表（勤務時間帯）'!$C$6:$K$35,9,FALSE))</f>
        <v/>
      </c>
      <c r="AV284" s="442" t="str">
        <f>IF(AV283="","",VLOOKUP(AV283,'シフト記号表（勤務時間帯）'!$C$6:$K$35,9,FALSE))</f>
        <v/>
      </c>
      <c r="AW284" s="442"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2"/>
      <c r="BC284" s="128"/>
      <c r="BD284" s="128"/>
      <c r="BE284" s="128"/>
      <c r="BF284" s="140"/>
    </row>
    <row r="285" spans="2:58" ht="20.25" customHeight="1">
      <c r="B285" s="359"/>
      <c r="C285" s="36"/>
      <c r="D285" s="56"/>
      <c r="E285" s="66"/>
      <c r="F285" s="533">
        <f>C283</f>
        <v>0</v>
      </c>
      <c r="G285" s="83"/>
      <c r="H285" s="94"/>
      <c r="I285" s="103"/>
      <c r="J285" s="103"/>
      <c r="K285" s="108"/>
      <c r="L285" s="120"/>
      <c r="M285" s="130"/>
      <c r="N285" s="130"/>
      <c r="O285" s="142"/>
      <c r="P285" s="410" t="s">
        <v>72</v>
      </c>
      <c r="Q285" s="419"/>
      <c r="R285" s="427"/>
      <c r="S285" s="438"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49" t="str">
        <f>IF(Y283="","",VLOOKUP(Y283,'シフト記号表（勤務時間帯）'!$C$6:$U$35,19,FALSE))</f>
        <v/>
      </c>
      <c r="Z285" s="438"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49" t="str">
        <f>IF(AF283="","",VLOOKUP(AF283,'シフト記号表（勤務時間帯）'!$C$6:$U$35,19,FALSE))</f>
        <v/>
      </c>
      <c r="AG285" s="438"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49" t="str">
        <f>IF(AM283="","",VLOOKUP(AM283,'シフト記号表（勤務時間帯）'!$C$6:$U$35,19,FALSE))</f>
        <v/>
      </c>
      <c r="AN285" s="438"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49" t="str">
        <f>IF(AT283="","",VLOOKUP(AT283,'シフト記号表（勤務時間帯）'!$C$6:$U$35,19,FALSE))</f>
        <v/>
      </c>
      <c r="AU285" s="438" t="str">
        <f>IF(AU283="","",VLOOKUP(AU283,'シフト記号表（勤務時間帯）'!$C$6:$U$35,19,FALSE))</f>
        <v/>
      </c>
      <c r="AV285" s="443" t="str">
        <f>IF(AV283="","",VLOOKUP(AV283,'シフト記号表（勤務時間帯）'!$C$6:$U$35,19,FALSE))</f>
        <v/>
      </c>
      <c r="AW285" s="443"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3"/>
      <c r="BC285" s="130"/>
      <c r="BD285" s="130"/>
      <c r="BE285" s="130"/>
      <c r="BF285" s="142"/>
    </row>
    <row r="286" spans="2:58" ht="20.25" customHeight="1">
      <c r="B286" s="359">
        <f>B283+1</f>
        <v>89</v>
      </c>
      <c r="C286" s="34"/>
      <c r="D286" s="54"/>
      <c r="E286" s="64"/>
      <c r="F286" s="71"/>
      <c r="G286" s="71"/>
      <c r="H286" s="95"/>
      <c r="I286" s="103"/>
      <c r="J286" s="103"/>
      <c r="K286" s="108"/>
      <c r="L286" s="119"/>
      <c r="M286" s="129"/>
      <c r="N286" s="129"/>
      <c r="O286" s="141"/>
      <c r="P286" s="411" t="s">
        <v>69</v>
      </c>
      <c r="Q286" s="420"/>
      <c r="R286" s="428"/>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1"/>
      <c r="BC286" s="129"/>
      <c r="BD286" s="129"/>
      <c r="BE286" s="129"/>
      <c r="BF286" s="141"/>
    </row>
    <row r="287" spans="2:58" ht="20.25" customHeight="1">
      <c r="B287" s="359"/>
      <c r="C287" s="35"/>
      <c r="D287" s="55"/>
      <c r="E287" s="65"/>
      <c r="F287" s="69"/>
      <c r="G287" s="82"/>
      <c r="H287" s="94"/>
      <c r="I287" s="103"/>
      <c r="J287" s="103"/>
      <c r="K287" s="108"/>
      <c r="L287" s="118"/>
      <c r="M287" s="128"/>
      <c r="N287" s="128"/>
      <c r="O287" s="140"/>
      <c r="P287" s="409" t="s">
        <v>27</v>
      </c>
      <c r="Q287" s="418"/>
      <c r="R287" s="426"/>
      <c r="S287" s="437"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48" t="str">
        <f>IF(Y286="","",VLOOKUP(Y286,'シフト記号表（勤務時間帯）'!$C$6:$K$35,9,FALSE))</f>
        <v/>
      </c>
      <c r="Z287" s="437"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48" t="str">
        <f>IF(AF286="","",VLOOKUP(AF286,'シフト記号表（勤務時間帯）'!$C$6:$K$35,9,FALSE))</f>
        <v/>
      </c>
      <c r="AG287" s="437"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48" t="str">
        <f>IF(AM286="","",VLOOKUP(AM286,'シフト記号表（勤務時間帯）'!$C$6:$K$35,9,FALSE))</f>
        <v/>
      </c>
      <c r="AN287" s="437"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48" t="str">
        <f>IF(AT286="","",VLOOKUP(AT286,'シフト記号表（勤務時間帯）'!$C$6:$K$35,9,FALSE))</f>
        <v/>
      </c>
      <c r="AU287" s="437" t="str">
        <f>IF(AU286="","",VLOOKUP(AU286,'シフト記号表（勤務時間帯）'!$C$6:$K$35,9,FALSE))</f>
        <v/>
      </c>
      <c r="AV287" s="442" t="str">
        <f>IF(AV286="","",VLOOKUP(AV286,'シフト記号表（勤務時間帯）'!$C$6:$K$35,9,FALSE))</f>
        <v/>
      </c>
      <c r="AW287" s="442"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2"/>
      <c r="BC287" s="128"/>
      <c r="BD287" s="128"/>
      <c r="BE287" s="128"/>
      <c r="BF287" s="140"/>
    </row>
    <row r="288" spans="2:58" ht="20.25" customHeight="1">
      <c r="B288" s="359"/>
      <c r="C288" s="36"/>
      <c r="D288" s="56"/>
      <c r="E288" s="66"/>
      <c r="F288" s="533">
        <f>C286</f>
        <v>0</v>
      </c>
      <c r="G288" s="83"/>
      <c r="H288" s="94"/>
      <c r="I288" s="103"/>
      <c r="J288" s="103"/>
      <c r="K288" s="108"/>
      <c r="L288" s="120"/>
      <c r="M288" s="130"/>
      <c r="N288" s="130"/>
      <c r="O288" s="142"/>
      <c r="P288" s="410" t="s">
        <v>72</v>
      </c>
      <c r="Q288" s="419"/>
      <c r="R288" s="427"/>
      <c r="S288" s="438"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49" t="str">
        <f>IF(Y286="","",VLOOKUP(Y286,'シフト記号表（勤務時間帯）'!$C$6:$U$35,19,FALSE))</f>
        <v/>
      </c>
      <c r="Z288" s="438"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49" t="str">
        <f>IF(AF286="","",VLOOKUP(AF286,'シフト記号表（勤務時間帯）'!$C$6:$U$35,19,FALSE))</f>
        <v/>
      </c>
      <c r="AG288" s="438"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49" t="str">
        <f>IF(AM286="","",VLOOKUP(AM286,'シフト記号表（勤務時間帯）'!$C$6:$U$35,19,FALSE))</f>
        <v/>
      </c>
      <c r="AN288" s="438"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49" t="str">
        <f>IF(AT286="","",VLOOKUP(AT286,'シフト記号表（勤務時間帯）'!$C$6:$U$35,19,FALSE))</f>
        <v/>
      </c>
      <c r="AU288" s="438" t="str">
        <f>IF(AU286="","",VLOOKUP(AU286,'シフト記号表（勤務時間帯）'!$C$6:$U$35,19,FALSE))</f>
        <v/>
      </c>
      <c r="AV288" s="443" t="str">
        <f>IF(AV286="","",VLOOKUP(AV286,'シフト記号表（勤務時間帯）'!$C$6:$U$35,19,FALSE))</f>
        <v/>
      </c>
      <c r="AW288" s="443"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3"/>
      <c r="BC288" s="130"/>
      <c r="BD288" s="130"/>
      <c r="BE288" s="130"/>
      <c r="BF288" s="142"/>
    </row>
    <row r="289" spans="2:58" ht="20.25" customHeight="1">
      <c r="B289" s="359">
        <f>B286+1</f>
        <v>90</v>
      </c>
      <c r="C289" s="34"/>
      <c r="D289" s="54"/>
      <c r="E289" s="64"/>
      <c r="F289" s="71"/>
      <c r="G289" s="71"/>
      <c r="H289" s="95"/>
      <c r="I289" s="103"/>
      <c r="J289" s="103"/>
      <c r="K289" s="108"/>
      <c r="L289" s="119"/>
      <c r="M289" s="129"/>
      <c r="N289" s="129"/>
      <c r="O289" s="141"/>
      <c r="P289" s="411" t="s">
        <v>69</v>
      </c>
      <c r="Q289" s="420"/>
      <c r="R289" s="428"/>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1"/>
      <c r="BC289" s="129"/>
      <c r="BD289" s="129"/>
      <c r="BE289" s="129"/>
      <c r="BF289" s="141"/>
    </row>
    <row r="290" spans="2:58" ht="20.25" customHeight="1">
      <c r="B290" s="359"/>
      <c r="C290" s="35"/>
      <c r="D290" s="55"/>
      <c r="E290" s="65"/>
      <c r="F290" s="69"/>
      <c r="G290" s="82"/>
      <c r="H290" s="94"/>
      <c r="I290" s="103"/>
      <c r="J290" s="103"/>
      <c r="K290" s="108"/>
      <c r="L290" s="118"/>
      <c r="M290" s="128"/>
      <c r="N290" s="128"/>
      <c r="O290" s="140"/>
      <c r="P290" s="409" t="s">
        <v>27</v>
      </c>
      <c r="Q290" s="418"/>
      <c r="R290" s="426"/>
      <c r="S290" s="437"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48" t="str">
        <f>IF(Y289="","",VLOOKUP(Y289,'シフト記号表（勤務時間帯）'!$C$6:$K$35,9,FALSE))</f>
        <v/>
      </c>
      <c r="Z290" s="437"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48" t="str">
        <f>IF(AF289="","",VLOOKUP(AF289,'シフト記号表（勤務時間帯）'!$C$6:$K$35,9,FALSE))</f>
        <v/>
      </c>
      <c r="AG290" s="437"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48" t="str">
        <f>IF(AM289="","",VLOOKUP(AM289,'シフト記号表（勤務時間帯）'!$C$6:$K$35,9,FALSE))</f>
        <v/>
      </c>
      <c r="AN290" s="437"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48" t="str">
        <f>IF(AT289="","",VLOOKUP(AT289,'シフト記号表（勤務時間帯）'!$C$6:$K$35,9,FALSE))</f>
        <v/>
      </c>
      <c r="AU290" s="437" t="str">
        <f>IF(AU289="","",VLOOKUP(AU289,'シフト記号表（勤務時間帯）'!$C$6:$K$35,9,FALSE))</f>
        <v/>
      </c>
      <c r="AV290" s="442" t="str">
        <f>IF(AV289="","",VLOOKUP(AV289,'シフト記号表（勤務時間帯）'!$C$6:$K$35,9,FALSE))</f>
        <v/>
      </c>
      <c r="AW290" s="442"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2"/>
      <c r="BC290" s="128"/>
      <c r="BD290" s="128"/>
      <c r="BE290" s="128"/>
      <c r="BF290" s="140"/>
    </row>
    <row r="291" spans="2:58" ht="20.25" customHeight="1">
      <c r="B291" s="359"/>
      <c r="C291" s="36"/>
      <c r="D291" s="56"/>
      <c r="E291" s="66"/>
      <c r="F291" s="533">
        <f>C289</f>
        <v>0</v>
      </c>
      <c r="G291" s="83"/>
      <c r="H291" s="94"/>
      <c r="I291" s="103"/>
      <c r="J291" s="103"/>
      <c r="K291" s="108"/>
      <c r="L291" s="120"/>
      <c r="M291" s="130"/>
      <c r="N291" s="130"/>
      <c r="O291" s="142"/>
      <c r="P291" s="410" t="s">
        <v>72</v>
      </c>
      <c r="Q291" s="419"/>
      <c r="R291" s="427"/>
      <c r="S291" s="438"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49" t="str">
        <f>IF(Y289="","",VLOOKUP(Y289,'シフト記号表（勤務時間帯）'!$C$6:$U$35,19,FALSE))</f>
        <v/>
      </c>
      <c r="Z291" s="438"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49" t="str">
        <f>IF(AF289="","",VLOOKUP(AF289,'シフト記号表（勤務時間帯）'!$C$6:$U$35,19,FALSE))</f>
        <v/>
      </c>
      <c r="AG291" s="438"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49" t="str">
        <f>IF(AM289="","",VLOOKUP(AM289,'シフト記号表（勤務時間帯）'!$C$6:$U$35,19,FALSE))</f>
        <v/>
      </c>
      <c r="AN291" s="438"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49" t="str">
        <f>IF(AT289="","",VLOOKUP(AT289,'シフト記号表（勤務時間帯）'!$C$6:$U$35,19,FALSE))</f>
        <v/>
      </c>
      <c r="AU291" s="438" t="str">
        <f>IF(AU289="","",VLOOKUP(AU289,'シフト記号表（勤務時間帯）'!$C$6:$U$35,19,FALSE))</f>
        <v/>
      </c>
      <c r="AV291" s="443" t="str">
        <f>IF(AV289="","",VLOOKUP(AV289,'シフト記号表（勤務時間帯）'!$C$6:$U$35,19,FALSE))</f>
        <v/>
      </c>
      <c r="AW291" s="443"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3"/>
      <c r="BC291" s="130"/>
      <c r="BD291" s="130"/>
      <c r="BE291" s="130"/>
      <c r="BF291" s="142"/>
    </row>
    <row r="292" spans="2:58" ht="20.25" customHeight="1">
      <c r="B292" s="359">
        <f>B289+1</f>
        <v>91</v>
      </c>
      <c r="C292" s="34"/>
      <c r="D292" s="54"/>
      <c r="E292" s="64"/>
      <c r="F292" s="71"/>
      <c r="G292" s="71"/>
      <c r="H292" s="95"/>
      <c r="I292" s="103"/>
      <c r="J292" s="103"/>
      <c r="K292" s="108"/>
      <c r="L292" s="119"/>
      <c r="M292" s="129"/>
      <c r="N292" s="129"/>
      <c r="O292" s="141"/>
      <c r="P292" s="411" t="s">
        <v>69</v>
      </c>
      <c r="Q292" s="420"/>
      <c r="R292" s="428"/>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1"/>
      <c r="BC292" s="129"/>
      <c r="BD292" s="129"/>
      <c r="BE292" s="129"/>
      <c r="BF292" s="141"/>
    </row>
    <row r="293" spans="2:58" ht="20.25" customHeight="1">
      <c r="B293" s="359"/>
      <c r="C293" s="35"/>
      <c r="D293" s="55"/>
      <c r="E293" s="65"/>
      <c r="F293" s="69"/>
      <c r="G293" s="82"/>
      <c r="H293" s="94"/>
      <c r="I293" s="103"/>
      <c r="J293" s="103"/>
      <c r="K293" s="108"/>
      <c r="L293" s="118"/>
      <c r="M293" s="128"/>
      <c r="N293" s="128"/>
      <c r="O293" s="140"/>
      <c r="P293" s="409" t="s">
        <v>27</v>
      </c>
      <c r="Q293" s="418"/>
      <c r="R293" s="426"/>
      <c r="S293" s="437"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48" t="str">
        <f>IF(Y292="","",VLOOKUP(Y292,'シフト記号表（勤務時間帯）'!$C$6:$K$35,9,FALSE))</f>
        <v/>
      </c>
      <c r="Z293" s="437"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48" t="str">
        <f>IF(AF292="","",VLOOKUP(AF292,'シフト記号表（勤務時間帯）'!$C$6:$K$35,9,FALSE))</f>
        <v/>
      </c>
      <c r="AG293" s="437"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48" t="str">
        <f>IF(AM292="","",VLOOKUP(AM292,'シフト記号表（勤務時間帯）'!$C$6:$K$35,9,FALSE))</f>
        <v/>
      </c>
      <c r="AN293" s="437"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48" t="str">
        <f>IF(AT292="","",VLOOKUP(AT292,'シフト記号表（勤務時間帯）'!$C$6:$K$35,9,FALSE))</f>
        <v/>
      </c>
      <c r="AU293" s="437" t="str">
        <f>IF(AU292="","",VLOOKUP(AU292,'シフト記号表（勤務時間帯）'!$C$6:$K$35,9,FALSE))</f>
        <v/>
      </c>
      <c r="AV293" s="442" t="str">
        <f>IF(AV292="","",VLOOKUP(AV292,'シフト記号表（勤務時間帯）'!$C$6:$K$35,9,FALSE))</f>
        <v/>
      </c>
      <c r="AW293" s="442"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2"/>
      <c r="BC293" s="128"/>
      <c r="BD293" s="128"/>
      <c r="BE293" s="128"/>
      <c r="BF293" s="140"/>
    </row>
    <row r="294" spans="2:58" ht="20.25" customHeight="1">
      <c r="B294" s="359"/>
      <c r="C294" s="36"/>
      <c r="D294" s="56"/>
      <c r="E294" s="66"/>
      <c r="F294" s="533">
        <f>C292</f>
        <v>0</v>
      </c>
      <c r="G294" s="83"/>
      <c r="H294" s="94"/>
      <c r="I294" s="103"/>
      <c r="J294" s="103"/>
      <c r="K294" s="108"/>
      <c r="L294" s="120"/>
      <c r="M294" s="130"/>
      <c r="N294" s="130"/>
      <c r="O294" s="142"/>
      <c r="P294" s="410" t="s">
        <v>72</v>
      </c>
      <c r="Q294" s="419"/>
      <c r="R294" s="427"/>
      <c r="S294" s="438"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49" t="str">
        <f>IF(Y292="","",VLOOKUP(Y292,'シフト記号表（勤務時間帯）'!$C$6:$U$35,19,FALSE))</f>
        <v/>
      </c>
      <c r="Z294" s="438"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49" t="str">
        <f>IF(AF292="","",VLOOKUP(AF292,'シフト記号表（勤務時間帯）'!$C$6:$U$35,19,FALSE))</f>
        <v/>
      </c>
      <c r="AG294" s="438"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49" t="str">
        <f>IF(AM292="","",VLOOKUP(AM292,'シフト記号表（勤務時間帯）'!$C$6:$U$35,19,FALSE))</f>
        <v/>
      </c>
      <c r="AN294" s="438"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49" t="str">
        <f>IF(AT292="","",VLOOKUP(AT292,'シフト記号表（勤務時間帯）'!$C$6:$U$35,19,FALSE))</f>
        <v/>
      </c>
      <c r="AU294" s="438" t="str">
        <f>IF(AU292="","",VLOOKUP(AU292,'シフト記号表（勤務時間帯）'!$C$6:$U$35,19,FALSE))</f>
        <v/>
      </c>
      <c r="AV294" s="443" t="str">
        <f>IF(AV292="","",VLOOKUP(AV292,'シフト記号表（勤務時間帯）'!$C$6:$U$35,19,FALSE))</f>
        <v/>
      </c>
      <c r="AW294" s="443"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3"/>
      <c r="BC294" s="130"/>
      <c r="BD294" s="130"/>
      <c r="BE294" s="130"/>
      <c r="BF294" s="142"/>
    </row>
    <row r="295" spans="2:58" ht="20.25" customHeight="1">
      <c r="B295" s="359">
        <f>B292+1</f>
        <v>92</v>
      </c>
      <c r="C295" s="34"/>
      <c r="D295" s="54"/>
      <c r="E295" s="64"/>
      <c r="F295" s="71"/>
      <c r="G295" s="71"/>
      <c r="H295" s="95"/>
      <c r="I295" s="103"/>
      <c r="J295" s="103"/>
      <c r="K295" s="108"/>
      <c r="L295" s="119"/>
      <c r="M295" s="129"/>
      <c r="N295" s="129"/>
      <c r="O295" s="141"/>
      <c r="P295" s="411" t="s">
        <v>69</v>
      </c>
      <c r="Q295" s="420"/>
      <c r="R295" s="428"/>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1"/>
      <c r="BC295" s="129"/>
      <c r="BD295" s="129"/>
      <c r="BE295" s="129"/>
      <c r="BF295" s="141"/>
    </row>
    <row r="296" spans="2:58" ht="20.25" customHeight="1">
      <c r="B296" s="359"/>
      <c r="C296" s="35"/>
      <c r="D296" s="55"/>
      <c r="E296" s="65"/>
      <c r="F296" s="69"/>
      <c r="G296" s="82"/>
      <c r="H296" s="94"/>
      <c r="I296" s="103"/>
      <c r="J296" s="103"/>
      <c r="K296" s="108"/>
      <c r="L296" s="118"/>
      <c r="M296" s="128"/>
      <c r="N296" s="128"/>
      <c r="O296" s="140"/>
      <c r="P296" s="409" t="s">
        <v>27</v>
      </c>
      <c r="Q296" s="418"/>
      <c r="R296" s="426"/>
      <c r="S296" s="437"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48" t="str">
        <f>IF(Y295="","",VLOOKUP(Y295,'シフト記号表（勤務時間帯）'!$C$6:$K$35,9,FALSE))</f>
        <v/>
      </c>
      <c r="Z296" s="437"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48" t="str">
        <f>IF(AF295="","",VLOOKUP(AF295,'シフト記号表（勤務時間帯）'!$C$6:$K$35,9,FALSE))</f>
        <v/>
      </c>
      <c r="AG296" s="437"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48" t="str">
        <f>IF(AM295="","",VLOOKUP(AM295,'シフト記号表（勤務時間帯）'!$C$6:$K$35,9,FALSE))</f>
        <v/>
      </c>
      <c r="AN296" s="437"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48" t="str">
        <f>IF(AT295="","",VLOOKUP(AT295,'シフト記号表（勤務時間帯）'!$C$6:$K$35,9,FALSE))</f>
        <v/>
      </c>
      <c r="AU296" s="437" t="str">
        <f>IF(AU295="","",VLOOKUP(AU295,'シフト記号表（勤務時間帯）'!$C$6:$K$35,9,FALSE))</f>
        <v/>
      </c>
      <c r="AV296" s="442" t="str">
        <f>IF(AV295="","",VLOOKUP(AV295,'シフト記号表（勤務時間帯）'!$C$6:$K$35,9,FALSE))</f>
        <v/>
      </c>
      <c r="AW296" s="442"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2"/>
      <c r="BC296" s="128"/>
      <c r="BD296" s="128"/>
      <c r="BE296" s="128"/>
      <c r="BF296" s="140"/>
    </row>
    <row r="297" spans="2:58" ht="20.25" customHeight="1">
      <c r="B297" s="359"/>
      <c r="C297" s="36"/>
      <c r="D297" s="56"/>
      <c r="E297" s="66"/>
      <c r="F297" s="533">
        <f>C295</f>
        <v>0</v>
      </c>
      <c r="G297" s="83"/>
      <c r="H297" s="94"/>
      <c r="I297" s="103"/>
      <c r="J297" s="103"/>
      <c r="K297" s="108"/>
      <c r="L297" s="120"/>
      <c r="M297" s="130"/>
      <c r="N297" s="130"/>
      <c r="O297" s="142"/>
      <c r="P297" s="410" t="s">
        <v>72</v>
      </c>
      <c r="Q297" s="419"/>
      <c r="R297" s="427"/>
      <c r="S297" s="438"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49" t="str">
        <f>IF(Y295="","",VLOOKUP(Y295,'シフト記号表（勤務時間帯）'!$C$6:$U$35,19,FALSE))</f>
        <v/>
      </c>
      <c r="Z297" s="438"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49" t="str">
        <f>IF(AF295="","",VLOOKUP(AF295,'シフト記号表（勤務時間帯）'!$C$6:$U$35,19,FALSE))</f>
        <v/>
      </c>
      <c r="AG297" s="438"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49" t="str">
        <f>IF(AM295="","",VLOOKUP(AM295,'シフト記号表（勤務時間帯）'!$C$6:$U$35,19,FALSE))</f>
        <v/>
      </c>
      <c r="AN297" s="438"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49" t="str">
        <f>IF(AT295="","",VLOOKUP(AT295,'シフト記号表（勤務時間帯）'!$C$6:$U$35,19,FALSE))</f>
        <v/>
      </c>
      <c r="AU297" s="438" t="str">
        <f>IF(AU295="","",VLOOKUP(AU295,'シフト記号表（勤務時間帯）'!$C$6:$U$35,19,FALSE))</f>
        <v/>
      </c>
      <c r="AV297" s="443" t="str">
        <f>IF(AV295="","",VLOOKUP(AV295,'シフト記号表（勤務時間帯）'!$C$6:$U$35,19,FALSE))</f>
        <v/>
      </c>
      <c r="AW297" s="443"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3"/>
      <c r="BC297" s="130"/>
      <c r="BD297" s="130"/>
      <c r="BE297" s="130"/>
      <c r="BF297" s="142"/>
    </row>
    <row r="298" spans="2:58" ht="20.25" customHeight="1">
      <c r="B298" s="359">
        <f>B295+1</f>
        <v>93</v>
      </c>
      <c r="C298" s="34"/>
      <c r="D298" s="54"/>
      <c r="E298" s="64"/>
      <c r="F298" s="71"/>
      <c r="G298" s="71"/>
      <c r="H298" s="95"/>
      <c r="I298" s="103"/>
      <c r="J298" s="103"/>
      <c r="K298" s="108"/>
      <c r="L298" s="119"/>
      <c r="M298" s="129"/>
      <c r="N298" s="129"/>
      <c r="O298" s="141"/>
      <c r="P298" s="411" t="s">
        <v>69</v>
      </c>
      <c r="Q298" s="420"/>
      <c r="R298" s="428"/>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1"/>
      <c r="BC298" s="129"/>
      <c r="BD298" s="129"/>
      <c r="BE298" s="129"/>
      <c r="BF298" s="141"/>
    </row>
    <row r="299" spans="2:58" ht="20.25" customHeight="1">
      <c r="B299" s="359"/>
      <c r="C299" s="35"/>
      <c r="D299" s="55"/>
      <c r="E299" s="65"/>
      <c r="F299" s="69"/>
      <c r="G299" s="82"/>
      <c r="H299" s="94"/>
      <c r="I299" s="103"/>
      <c r="J299" s="103"/>
      <c r="K299" s="108"/>
      <c r="L299" s="118"/>
      <c r="M299" s="128"/>
      <c r="N299" s="128"/>
      <c r="O299" s="140"/>
      <c r="P299" s="409" t="s">
        <v>27</v>
      </c>
      <c r="Q299" s="418"/>
      <c r="R299" s="426"/>
      <c r="S299" s="437"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48" t="str">
        <f>IF(Y298="","",VLOOKUP(Y298,'シフト記号表（勤務時間帯）'!$C$6:$K$35,9,FALSE))</f>
        <v/>
      </c>
      <c r="Z299" s="437"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48" t="str">
        <f>IF(AF298="","",VLOOKUP(AF298,'シフト記号表（勤務時間帯）'!$C$6:$K$35,9,FALSE))</f>
        <v/>
      </c>
      <c r="AG299" s="437"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48" t="str">
        <f>IF(AM298="","",VLOOKUP(AM298,'シフト記号表（勤務時間帯）'!$C$6:$K$35,9,FALSE))</f>
        <v/>
      </c>
      <c r="AN299" s="437"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48" t="str">
        <f>IF(AT298="","",VLOOKUP(AT298,'シフト記号表（勤務時間帯）'!$C$6:$K$35,9,FALSE))</f>
        <v/>
      </c>
      <c r="AU299" s="437" t="str">
        <f>IF(AU298="","",VLOOKUP(AU298,'シフト記号表（勤務時間帯）'!$C$6:$K$35,9,FALSE))</f>
        <v/>
      </c>
      <c r="AV299" s="442" t="str">
        <f>IF(AV298="","",VLOOKUP(AV298,'シフト記号表（勤務時間帯）'!$C$6:$K$35,9,FALSE))</f>
        <v/>
      </c>
      <c r="AW299" s="442"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2"/>
      <c r="BC299" s="128"/>
      <c r="BD299" s="128"/>
      <c r="BE299" s="128"/>
      <c r="BF299" s="140"/>
    </row>
    <row r="300" spans="2:58" ht="20.25" customHeight="1">
      <c r="B300" s="359"/>
      <c r="C300" s="36"/>
      <c r="D300" s="56"/>
      <c r="E300" s="66"/>
      <c r="F300" s="533">
        <f>C298</f>
        <v>0</v>
      </c>
      <c r="G300" s="83"/>
      <c r="H300" s="94"/>
      <c r="I300" s="103"/>
      <c r="J300" s="103"/>
      <c r="K300" s="108"/>
      <c r="L300" s="120"/>
      <c r="M300" s="130"/>
      <c r="N300" s="130"/>
      <c r="O300" s="142"/>
      <c r="P300" s="410" t="s">
        <v>72</v>
      </c>
      <c r="Q300" s="419"/>
      <c r="R300" s="427"/>
      <c r="S300" s="438"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49" t="str">
        <f>IF(Y298="","",VLOOKUP(Y298,'シフト記号表（勤務時間帯）'!$C$6:$U$35,19,FALSE))</f>
        <v/>
      </c>
      <c r="Z300" s="438"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49" t="str">
        <f>IF(AF298="","",VLOOKUP(AF298,'シフト記号表（勤務時間帯）'!$C$6:$U$35,19,FALSE))</f>
        <v/>
      </c>
      <c r="AG300" s="438"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49" t="str">
        <f>IF(AM298="","",VLOOKUP(AM298,'シフト記号表（勤務時間帯）'!$C$6:$U$35,19,FALSE))</f>
        <v/>
      </c>
      <c r="AN300" s="438"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49" t="str">
        <f>IF(AT298="","",VLOOKUP(AT298,'シフト記号表（勤務時間帯）'!$C$6:$U$35,19,FALSE))</f>
        <v/>
      </c>
      <c r="AU300" s="438" t="str">
        <f>IF(AU298="","",VLOOKUP(AU298,'シフト記号表（勤務時間帯）'!$C$6:$U$35,19,FALSE))</f>
        <v/>
      </c>
      <c r="AV300" s="443" t="str">
        <f>IF(AV298="","",VLOOKUP(AV298,'シフト記号表（勤務時間帯）'!$C$6:$U$35,19,FALSE))</f>
        <v/>
      </c>
      <c r="AW300" s="443"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3"/>
      <c r="BC300" s="130"/>
      <c r="BD300" s="130"/>
      <c r="BE300" s="130"/>
      <c r="BF300" s="142"/>
    </row>
    <row r="301" spans="2:58" ht="20.25" customHeight="1">
      <c r="B301" s="359">
        <f>B298+1</f>
        <v>94</v>
      </c>
      <c r="C301" s="34"/>
      <c r="D301" s="54"/>
      <c r="E301" s="64"/>
      <c r="F301" s="71"/>
      <c r="G301" s="71"/>
      <c r="H301" s="95"/>
      <c r="I301" s="103"/>
      <c r="J301" s="103"/>
      <c r="K301" s="108"/>
      <c r="L301" s="119"/>
      <c r="M301" s="129"/>
      <c r="N301" s="129"/>
      <c r="O301" s="141"/>
      <c r="P301" s="411" t="s">
        <v>69</v>
      </c>
      <c r="Q301" s="420"/>
      <c r="R301" s="428"/>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1"/>
      <c r="BC301" s="129"/>
      <c r="BD301" s="129"/>
      <c r="BE301" s="129"/>
      <c r="BF301" s="141"/>
    </row>
    <row r="302" spans="2:58" ht="20.25" customHeight="1">
      <c r="B302" s="359"/>
      <c r="C302" s="35"/>
      <c r="D302" s="55"/>
      <c r="E302" s="65"/>
      <c r="F302" s="69"/>
      <c r="G302" s="82"/>
      <c r="H302" s="94"/>
      <c r="I302" s="103"/>
      <c r="J302" s="103"/>
      <c r="K302" s="108"/>
      <c r="L302" s="118"/>
      <c r="M302" s="128"/>
      <c r="N302" s="128"/>
      <c r="O302" s="140"/>
      <c r="P302" s="409" t="s">
        <v>27</v>
      </c>
      <c r="Q302" s="418"/>
      <c r="R302" s="426"/>
      <c r="S302" s="437"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48" t="str">
        <f>IF(Y301="","",VLOOKUP(Y301,'シフト記号表（勤務時間帯）'!$C$6:$K$35,9,FALSE))</f>
        <v/>
      </c>
      <c r="Z302" s="437"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48" t="str">
        <f>IF(AF301="","",VLOOKUP(AF301,'シフト記号表（勤務時間帯）'!$C$6:$K$35,9,FALSE))</f>
        <v/>
      </c>
      <c r="AG302" s="437"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48" t="str">
        <f>IF(AM301="","",VLOOKUP(AM301,'シフト記号表（勤務時間帯）'!$C$6:$K$35,9,FALSE))</f>
        <v/>
      </c>
      <c r="AN302" s="437"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48" t="str">
        <f>IF(AT301="","",VLOOKUP(AT301,'シフト記号表（勤務時間帯）'!$C$6:$K$35,9,FALSE))</f>
        <v/>
      </c>
      <c r="AU302" s="437" t="str">
        <f>IF(AU301="","",VLOOKUP(AU301,'シフト記号表（勤務時間帯）'!$C$6:$K$35,9,FALSE))</f>
        <v/>
      </c>
      <c r="AV302" s="442" t="str">
        <f>IF(AV301="","",VLOOKUP(AV301,'シフト記号表（勤務時間帯）'!$C$6:$K$35,9,FALSE))</f>
        <v/>
      </c>
      <c r="AW302" s="442"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2"/>
      <c r="BC302" s="128"/>
      <c r="BD302" s="128"/>
      <c r="BE302" s="128"/>
      <c r="BF302" s="140"/>
    </row>
    <row r="303" spans="2:58" ht="20.25" customHeight="1">
      <c r="B303" s="359"/>
      <c r="C303" s="36"/>
      <c r="D303" s="56"/>
      <c r="E303" s="66"/>
      <c r="F303" s="533">
        <f>C301</f>
        <v>0</v>
      </c>
      <c r="G303" s="83"/>
      <c r="H303" s="94"/>
      <c r="I303" s="103"/>
      <c r="J303" s="103"/>
      <c r="K303" s="108"/>
      <c r="L303" s="120"/>
      <c r="M303" s="130"/>
      <c r="N303" s="130"/>
      <c r="O303" s="142"/>
      <c r="P303" s="410" t="s">
        <v>72</v>
      </c>
      <c r="Q303" s="419"/>
      <c r="R303" s="427"/>
      <c r="S303" s="438"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49" t="str">
        <f>IF(Y301="","",VLOOKUP(Y301,'シフト記号表（勤務時間帯）'!$C$6:$U$35,19,FALSE))</f>
        <v/>
      </c>
      <c r="Z303" s="438"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49" t="str">
        <f>IF(AF301="","",VLOOKUP(AF301,'シフト記号表（勤務時間帯）'!$C$6:$U$35,19,FALSE))</f>
        <v/>
      </c>
      <c r="AG303" s="438"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49" t="str">
        <f>IF(AM301="","",VLOOKUP(AM301,'シフト記号表（勤務時間帯）'!$C$6:$U$35,19,FALSE))</f>
        <v/>
      </c>
      <c r="AN303" s="438"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49" t="str">
        <f>IF(AT301="","",VLOOKUP(AT301,'シフト記号表（勤務時間帯）'!$C$6:$U$35,19,FALSE))</f>
        <v/>
      </c>
      <c r="AU303" s="438" t="str">
        <f>IF(AU301="","",VLOOKUP(AU301,'シフト記号表（勤務時間帯）'!$C$6:$U$35,19,FALSE))</f>
        <v/>
      </c>
      <c r="AV303" s="443" t="str">
        <f>IF(AV301="","",VLOOKUP(AV301,'シフト記号表（勤務時間帯）'!$C$6:$U$35,19,FALSE))</f>
        <v/>
      </c>
      <c r="AW303" s="443"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3"/>
      <c r="BC303" s="130"/>
      <c r="BD303" s="130"/>
      <c r="BE303" s="130"/>
      <c r="BF303" s="142"/>
    </row>
    <row r="304" spans="2:58" ht="20.25" customHeight="1">
      <c r="B304" s="359">
        <f>B301+1</f>
        <v>95</v>
      </c>
      <c r="C304" s="34"/>
      <c r="D304" s="54"/>
      <c r="E304" s="64"/>
      <c r="F304" s="71"/>
      <c r="G304" s="71"/>
      <c r="H304" s="95"/>
      <c r="I304" s="103"/>
      <c r="J304" s="103"/>
      <c r="K304" s="108"/>
      <c r="L304" s="119"/>
      <c r="M304" s="129"/>
      <c r="N304" s="129"/>
      <c r="O304" s="141"/>
      <c r="P304" s="411" t="s">
        <v>69</v>
      </c>
      <c r="Q304" s="420"/>
      <c r="R304" s="428"/>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1"/>
      <c r="BC304" s="129"/>
      <c r="BD304" s="129"/>
      <c r="BE304" s="129"/>
      <c r="BF304" s="141"/>
    </row>
    <row r="305" spans="2:58" ht="20.25" customHeight="1">
      <c r="B305" s="359"/>
      <c r="C305" s="35"/>
      <c r="D305" s="55"/>
      <c r="E305" s="65"/>
      <c r="F305" s="69"/>
      <c r="G305" s="82"/>
      <c r="H305" s="94"/>
      <c r="I305" s="103"/>
      <c r="J305" s="103"/>
      <c r="K305" s="108"/>
      <c r="L305" s="118"/>
      <c r="M305" s="128"/>
      <c r="N305" s="128"/>
      <c r="O305" s="140"/>
      <c r="P305" s="409" t="s">
        <v>27</v>
      </c>
      <c r="Q305" s="418"/>
      <c r="R305" s="426"/>
      <c r="S305" s="437"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48" t="str">
        <f>IF(Y304="","",VLOOKUP(Y304,'シフト記号表（勤務時間帯）'!$C$6:$K$35,9,FALSE))</f>
        <v/>
      </c>
      <c r="Z305" s="437"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48" t="str">
        <f>IF(AF304="","",VLOOKUP(AF304,'シフト記号表（勤務時間帯）'!$C$6:$K$35,9,FALSE))</f>
        <v/>
      </c>
      <c r="AG305" s="437"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48" t="str">
        <f>IF(AM304="","",VLOOKUP(AM304,'シフト記号表（勤務時間帯）'!$C$6:$K$35,9,FALSE))</f>
        <v/>
      </c>
      <c r="AN305" s="437"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48" t="str">
        <f>IF(AT304="","",VLOOKUP(AT304,'シフト記号表（勤務時間帯）'!$C$6:$K$35,9,FALSE))</f>
        <v/>
      </c>
      <c r="AU305" s="437" t="str">
        <f>IF(AU304="","",VLOOKUP(AU304,'シフト記号表（勤務時間帯）'!$C$6:$K$35,9,FALSE))</f>
        <v/>
      </c>
      <c r="AV305" s="442" t="str">
        <f>IF(AV304="","",VLOOKUP(AV304,'シフト記号表（勤務時間帯）'!$C$6:$K$35,9,FALSE))</f>
        <v/>
      </c>
      <c r="AW305" s="442"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2"/>
      <c r="BC305" s="128"/>
      <c r="BD305" s="128"/>
      <c r="BE305" s="128"/>
      <c r="BF305" s="140"/>
    </row>
    <row r="306" spans="2:58" ht="20.25" customHeight="1">
      <c r="B306" s="359"/>
      <c r="C306" s="36"/>
      <c r="D306" s="56"/>
      <c r="E306" s="66"/>
      <c r="F306" s="533">
        <f>C304</f>
        <v>0</v>
      </c>
      <c r="G306" s="83"/>
      <c r="H306" s="94"/>
      <c r="I306" s="103"/>
      <c r="J306" s="103"/>
      <c r="K306" s="108"/>
      <c r="L306" s="120"/>
      <c r="M306" s="130"/>
      <c r="N306" s="130"/>
      <c r="O306" s="142"/>
      <c r="P306" s="410" t="s">
        <v>72</v>
      </c>
      <c r="Q306" s="419"/>
      <c r="R306" s="427"/>
      <c r="S306" s="438"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49" t="str">
        <f>IF(Y304="","",VLOOKUP(Y304,'シフト記号表（勤務時間帯）'!$C$6:$U$35,19,FALSE))</f>
        <v/>
      </c>
      <c r="Z306" s="438"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49" t="str">
        <f>IF(AF304="","",VLOOKUP(AF304,'シフト記号表（勤務時間帯）'!$C$6:$U$35,19,FALSE))</f>
        <v/>
      </c>
      <c r="AG306" s="438"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49" t="str">
        <f>IF(AM304="","",VLOOKUP(AM304,'シフト記号表（勤務時間帯）'!$C$6:$U$35,19,FALSE))</f>
        <v/>
      </c>
      <c r="AN306" s="438"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49" t="str">
        <f>IF(AT304="","",VLOOKUP(AT304,'シフト記号表（勤務時間帯）'!$C$6:$U$35,19,FALSE))</f>
        <v/>
      </c>
      <c r="AU306" s="438" t="str">
        <f>IF(AU304="","",VLOOKUP(AU304,'シフト記号表（勤務時間帯）'!$C$6:$U$35,19,FALSE))</f>
        <v/>
      </c>
      <c r="AV306" s="443" t="str">
        <f>IF(AV304="","",VLOOKUP(AV304,'シフト記号表（勤務時間帯）'!$C$6:$U$35,19,FALSE))</f>
        <v/>
      </c>
      <c r="AW306" s="443"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3"/>
      <c r="BC306" s="130"/>
      <c r="BD306" s="130"/>
      <c r="BE306" s="130"/>
      <c r="BF306" s="142"/>
    </row>
    <row r="307" spans="2:58" ht="20.25" customHeight="1">
      <c r="B307" s="359">
        <f>B304+1</f>
        <v>96</v>
      </c>
      <c r="C307" s="34"/>
      <c r="D307" s="54"/>
      <c r="E307" s="64"/>
      <c r="F307" s="71"/>
      <c r="G307" s="71"/>
      <c r="H307" s="95"/>
      <c r="I307" s="103"/>
      <c r="J307" s="103"/>
      <c r="K307" s="108"/>
      <c r="L307" s="119"/>
      <c r="M307" s="129"/>
      <c r="N307" s="129"/>
      <c r="O307" s="141"/>
      <c r="P307" s="411" t="s">
        <v>69</v>
      </c>
      <c r="Q307" s="420"/>
      <c r="R307" s="428"/>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1"/>
      <c r="BC307" s="129"/>
      <c r="BD307" s="129"/>
      <c r="BE307" s="129"/>
      <c r="BF307" s="141"/>
    </row>
    <row r="308" spans="2:58" ht="20.25" customHeight="1">
      <c r="B308" s="359"/>
      <c r="C308" s="35"/>
      <c r="D308" s="55"/>
      <c r="E308" s="65"/>
      <c r="F308" s="69"/>
      <c r="G308" s="82"/>
      <c r="H308" s="94"/>
      <c r="I308" s="103"/>
      <c r="J308" s="103"/>
      <c r="K308" s="108"/>
      <c r="L308" s="118"/>
      <c r="M308" s="128"/>
      <c r="N308" s="128"/>
      <c r="O308" s="140"/>
      <c r="P308" s="409" t="s">
        <v>27</v>
      </c>
      <c r="Q308" s="418"/>
      <c r="R308" s="426"/>
      <c r="S308" s="437"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48" t="str">
        <f>IF(Y307="","",VLOOKUP(Y307,'シフト記号表（勤務時間帯）'!$C$6:$K$35,9,FALSE))</f>
        <v/>
      </c>
      <c r="Z308" s="437"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48" t="str">
        <f>IF(AF307="","",VLOOKUP(AF307,'シフト記号表（勤務時間帯）'!$C$6:$K$35,9,FALSE))</f>
        <v/>
      </c>
      <c r="AG308" s="437"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48" t="str">
        <f>IF(AM307="","",VLOOKUP(AM307,'シフト記号表（勤務時間帯）'!$C$6:$K$35,9,FALSE))</f>
        <v/>
      </c>
      <c r="AN308" s="437"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48" t="str">
        <f>IF(AT307="","",VLOOKUP(AT307,'シフト記号表（勤務時間帯）'!$C$6:$K$35,9,FALSE))</f>
        <v/>
      </c>
      <c r="AU308" s="437" t="str">
        <f>IF(AU307="","",VLOOKUP(AU307,'シフト記号表（勤務時間帯）'!$C$6:$K$35,9,FALSE))</f>
        <v/>
      </c>
      <c r="AV308" s="442" t="str">
        <f>IF(AV307="","",VLOOKUP(AV307,'シフト記号表（勤務時間帯）'!$C$6:$K$35,9,FALSE))</f>
        <v/>
      </c>
      <c r="AW308" s="442"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2"/>
      <c r="BC308" s="128"/>
      <c r="BD308" s="128"/>
      <c r="BE308" s="128"/>
      <c r="BF308" s="140"/>
    </row>
    <row r="309" spans="2:58" ht="20.25" customHeight="1">
      <c r="B309" s="359"/>
      <c r="C309" s="36"/>
      <c r="D309" s="56"/>
      <c r="E309" s="66"/>
      <c r="F309" s="533">
        <f>C307</f>
        <v>0</v>
      </c>
      <c r="G309" s="83"/>
      <c r="H309" s="94"/>
      <c r="I309" s="103"/>
      <c r="J309" s="103"/>
      <c r="K309" s="108"/>
      <c r="L309" s="120"/>
      <c r="M309" s="130"/>
      <c r="N309" s="130"/>
      <c r="O309" s="142"/>
      <c r="P309" s="410" t="s">
        <v>72</v>
      </c>
      <c r="Q309" s="419"/>
      <c r="R309" s="427"/>
      <c r="S309" s="438"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49" t="str">
        <f>IF(Y307="","",VLOOKUP(Y307,'シフト記号表（勤務時間帯）'!$C$6:$U$35,19,FALSE))</f>
        <v/>
      </c>
      <c r="Z309" s="438"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49" t="str">
        <f>IF(AF307="","",VLOOKUP(AF307,'シフト記号表（勤務時間帯）'!$C$6:$U$35,19,FALSE))</f>
        <v/>
      </c>
      <c r="AG309" s="438"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49" t="str">
        <f>IF(AM307="","",VLOOKUP(AM307,'シフト記号表（勤務時間帯）'!$C$6:$U$35,19,FALSE))</f>
        <v/>
      </c>
      <c r="AN309" s="438"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49" t="str">
        <f>IF(AT307="","",VLOOKUP(AT307,'シフト記号表（勤務時間帯）'!$C$6:$U$35,19,FALSE))</f>
        <v/>
      </c>
      <c r="AU309" s="438" t="str">
        <f>IF(AU307="","",VLOOKUP(AU307,'シフト記号表（勤務時間帯）'!$C$6:$U$35,19,FALSE))</f>
        <v/>
      </c>
      <c r="AV309" s="443" t="str">
        <f>IF(AV307="","",VLOOKUP(AV307,'シフト記号表（勤務時間帯）'!$C$6:$U$35,19,FALSE))</f>
        <v/>
      </c>
      <c r="AW309" s="443"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3"/>
      <c r="BC309" s="130"/>
      <c r="BD309" s="130"/>
      <c r="BE309" s="130"/>
      <c r="BF309" s="142"/>
    </row>
    <row r="310" spans="2:58" ht="20.25" customHeight="1">
      <c r="B310" s="359">
        <f>B307+1</f>
        <v>97</v>
      </c>
      <c r="C310" s="34"/>
      <c r="D310" s="54"/>
      <c r="E310" s="64"/>
      <c r="F310" s="71"/>
      <c r="G310" s="71"/>
      <c r="H310" s="95"/>
      <c r="I310" s="103"/>
      <c r="J310" s="103"/>
      <c r="K310" s="108"/>
      <c r="L310" s="119"/>
      <c r="M310" s="129"/>
      <c r="N310" s="129"/>
      <c r="O310" s="141"/>
      <c r="P310" s="411" t="s">
        <v>69</v>
      </c>
      <c r="Q310" s="420"/>
      <c r="R310" s="428"/>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1"/>
      <c r="BC310" s="129"/>
      <c r="BD310" s="129"/>
      <c r="BE310" s="129"/>
      <c r="BF310" s="141"/>
    </row>
    <row r="311" spans="2:58" ht="20.25" customHeight="1">
      <c r="B311" s="359"/>
      <c r="C311" s="35"/>
      <c r="D311" s="55"/>
      <c r="E311" s="65"/>
      <c r="F311" s="69"/>
      <c r="G311" s="82"/>
      <c r="H311" s="94"/>
      <c r="I311" s="103"/>
      <c r="J311" s="103"/>
      <c r="K311" s="108"/>
      <c r="L311" s="118"/>
      <c r="M311" s="128"/>
      <c r="N311" s="128"/>
      <c r="O311" s="140"/>
      <c r="P311" s="409" t="s">
        <v>27</v>
      </c>
      <c r="Q311" s="418"/>
      <c r="R311" s="426"/>
      <c r="S311" s="437"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48" t="str">
        <f>IF(Y310="","",VLOOKUP(Y310,'シフト記号表（勤務時間帯）'!$C$6:$K$35,9,FALSE))</f>
        <v/>
      </c>
      <c r="Z311" s="437"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48" t="str">
        <f>IF(AF310="","",VLOOKUP(AF310,'シフト記号表（勤務時間帯）'!$C$6:$K$35,9,FALSE))</f>
        <v/>
      </c>
      <c r="AG311" s="437"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48" t="str">
        <f>IF(AM310="","",VLOOKUP(AM310,'シフト記号表（勤務時間帯）'!$C$6:$K$35,9,FALSE))</f>
        <v/>
      </c>
      <c r="AN311" s="437"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48" t="str">
        <f>IF(AT310="","",VLOOKUP(AT310,'シフト記号表（勤務時間帯）'!$C$6:$K$35,9,FALSE))</f>
        <v/>
      </c>
      <c r="AU311" s="437" t="str">
        <f>IF(AU310="","",VLOOKUP(AU310,'シフト記号表（勤務時間帯）'!$C$6:$K$35,9,FALSE))</f>
        <v/>
      </c>
      <c r="AV311" s="442" t="str">
        <f>IF(AV310="","",VLOOKUP(AV310,'シフト記号表（勤務時間帯）'!$C$6:$K$35,9,FALSE))</f>
        <v/>
      </c>
      <c r="AW311" s="442"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2"/>
      <c r="BC311" s="128"/>
      <c r="BD311" s="128"/>
      <c r="BE311" s="128"/>
      <c r="BF311" s="140"/>
    </row>
    <row r="312" spans="2:58" ht="20.25" customHeight="1">
      <c r="B312" s="359"/>
      <c r="C312" s="36"/>
      <c r="D312" s="56"/>
      <c r="E312" s="66"/>
      <c r="F312" s="533">
        <f>C310</f>
        <v>0</v>
      </c>
      <c r="G312" s="83"/>
      <c r="H312" s="94"/>
      <c r="I312" s="103"/>
      <c r="J312" s="103"/>
      <c r="K312" s="108"/>
      <c r="L312" s="120"/>
      <c r="M312" s="130"/>
      <c r="N312" s="130"/>
      <c r="O312" s="142"/>
      <c r="P312" s="410" t="s">
        <v>72</v>
      </c>
      <c r="Q312" s="419"/>
      <c r="R312" s="427"/>
      <c r="S312" s="438"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49" t="str">
        <f>IF(Y310="","",VLOOKUP(Y310,'シフト記号表（勤務時間帯）'!$C$6:$U$35,19,FALSE))</f>
        <v/>
      </c>
      <c r="Z312" s="438"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49" t="str">
        <f>IF(AF310="","",VLOOKUP(AF310,'シフト記号表（勤務時間帯）'!$C$6:$U$35,19,FALSE))</f>
        <v/>
      </c>
      <c r="AG312" s="438"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49" t="str">
        <f>IF(AM310="","",VLOOKUP(AM310,'シフト記号表（勤務時間帯）'!$C$6:$U$35,19,FALSE))</f>
        <v/>
      </c>
      <c r="AN312" s="438"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49" t="str">
        <f>IF(AT310="","",VLOOKUP(AT310,'シフト記号表（勤務時間帯）'!$C$6:$U$35,19,FALSE))</f>
        <v/>
      </c>
      <c r="AU312" s="438" t="str">
        <f>IF(AU310="","",VLOOKUP(AU310,'シフト記号表（勤務時間帯）'!$C$6:$U$35,19,FALSE))</f>
        <v/>
      </c>
      <c r="AV312" s="443" t="str">
        <f>IF(AV310="","",VLOOKUP(AV310,'シフト記号表（勤務時間帯）'!$C$6:$U$35,19,FALSE))</f>
        <v/>
      </c>
      <c r="AW312" s="443"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3"/>
      <c r="BC312" s="130"/>
      <c r="BD312" s="130"/>
      <c r="BE312" s="130"/>
      <c r="BF312" s="142"/>
    </row>
    <row r="313" spans="2:58" ht="20.25" customHeight="1">
      <c r="B313" s="359">
        <f>B310+1</f>
        <v>98</v>
      </c>
      <c r="C313" s="34"/>
      <c r="D313" s="54"/>
      <c r="E313" s="64"/>
      <c r="F313" s="71"/>
      <c r="G313" s="71"/>
      <c r="H313" s="95"/>
      <c r="I313" s="103"/>
      <c r="J313" s="103"/>
      <c r="K313" s="108"/>
      <c r="L313" s="119"/>
      <c r="M313" s="129"/>
      <c r="N313" s="129"/>
      <c r="O313" s="141"/>
      <c r="P313" s="411" t="s">
        <v>69</v>
      </c>
      <c r="Q313" s="420"/>
      <c r="R313" s="428"/>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1"/>
      <c r="BC313" s="129"/>
      <c r="BD313" s="129"/>
      <c r="BE313" s="129"/>
      <c r="BF313" s="141"/>
    </row>
    <row r="314" spans="2:58" ht="20.25" customHeight="1">
      <c r="B314" s="359"/>
      <c r="C314" s="35"/>
      <c r="D314" s="55"/>
      <c r="E314" s="65"/>
      <c r="F314" s="69"/>
      <c r="G314" s="82"/>
      <c r="H314" s="94"/>
      <c r="I314" s="103"/>
      <c r="J314" s="103"/>
      <c r="K314" s="108"/>
      <c r="L314" s="118"/>
      <c r="M314" s="128"/>
      <c r="N314" s="128"/>
      <c r="O314" s="140"/>
      <c r="P314" s="409" t="s">
        <v>27</v>
      </c>
      <c r="Q314" s="418"/>
      <c r="R314" s="426"/>
      <c r="S314" s="437"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48" t="str">
        <f>IF(Y313="","",VLOOKUP(Y313,'シフト記号表（勤務時間帯）'!$C$6:$K$35,9,FALSE))</f>
        <v/>
      </c>
      <c r="Z314" s="437"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48" t="str">
        <f>IF(AF313="","",VLOOKUP(AF313,'シフト記号表（勤務時間帯）'!$C$6:$K$35,9,FALSE))</f>
        <v/>
      </c>
      <c r="AG314" s="437"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48" t="str">
        <f>IF(AM313="","",VLOOKUP(AM313,'シフト記号表（勤務時間帯）'!$C$6:$K$35,9,FALSE))</f>
        <v/>
      </c>
      <c r="AN314" s="437"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48" t="str">
        <f>IF(AT313="","",VLOOKUP(AT313,'シフト記号表（勤務時間帯）'!$C$6:$K$35,9,FALSE))</f>
        <v/>
      </c>
      <c r="AU314" s="437" t="str">
        <f>IF(AU313="","",VLOOKUP(AU313,'シフト記号表（勤務時間帯）'!$C$6:$K$35,9,FALSE))</f>
        <v/>
      </c>
      <c r="AV314" s="442" t="str">
        <f>IF(AV313="","",VLOOKUP(AV313,'シフト記号表（勤務時間帯）'!$C$6:$K$35,9,FALSE))</f>
        <v/>
      </c>
      <c r="AW314" s="442"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2"/>
      <c r="BC314" s="128"/>
      <c r="BD314" s="128"/>
      <c r="BE314" s="128"/>
      <c r="BF314" s="140"/>
    </row>
    <row r="315" spans="2:58" ht="20.25" customHeight="1">
      <c r="B315" s="359"/>
      <c r="C315" s="36"/>
      <c r="D315" s="56"/>
      <c r="E315" s="66"/>
      <c r="F315" s="533">
        <f>C313</f>
        <v>0</v>
      </c>
      <c r="G315" s="83"/>
      <c r="H315" s="94"/>
      <c r="I315" s="103"/>
      <c r="J315" s="103"/>
      <c r="K315" s="108"/>
      <c r="L315" s="120"/>
      <c r="M315" s="130"/>
      <c r="N315" s="130"/>
      <c r="O315" s="142"/>
      <c r="P315" s="410" t="s">
        <v>72</v>
      </c>
      <c r="Q315" s="419"/>
      <c r="R315" s="427"/>
      <c r="S315" s="438"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49" t="str">
        <f>IF(Y313="","",VLOOKUP(Y313,'シフト記号表（勤務時間帯）'!$C$6:$U$35,19,FALSE))</f>
        <v/>
      </c>
      <c r="Z315" s="438"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49" t="str">
        <f>IF(AF313="","",VLOOKUP(AF313,'シフト記号表（勤務時間帯）'!$C$6:$U$35,19,FALSE))</f>
        <v/>
      </c>
      <c r="AG315" s="438"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49" t="str">
        <f>IF(AM313="","",VLOOKUP(AM313,'シフト記号表（勤務時間帯）'!$C$6:$U$35,19,FALSE))</f>
        <v/>
      </c>
      <c r="AN315" s="438"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49" t="str">
        <f>IF(AT313="","",VLOOKUP(AT313,'シフト記号表（勤務時間帯）'!$C$6:$U$35,19,FALSE))</f>
        <v/>
      </c>
      <c r="AU315" s="438" t="str">
        <f>IF(AU313="","",VLOOKUP(AU313,'シフト記号表（勤務時間帯）'!$C$6:$U$35,19,FALSE))</f>
        <v/>
      </c>
      <c r="AV315" s="443" t="str">
        <f>IF(AV313="","",VLOOKUP(AV313,'シフト記号表（勤務時間帯）'!$C$6:$U$35,19,FALSE))</f>
        <v/>
      </c>
      <c r="AW315" s="443"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3"/>
      <c r="BC315" s="130"/>
      <c r="BD315" s="130"/>
      <c r="BE315" s="130"/>
      <c r="BF315" s="142"/>
    </row>
    <row r="316" spans="2:58" ht="20.25" customHeight="1">
      <c r="B316" s="359">
        <f>B313+1</f>
        <v>99</v>
      </c>
      <c r="C316" s="34"/>
      <c r="D316" s="54"/>
      <c r="E316" s="64"/>
      <c r="F316" s="71"/>
      <c r="G316" s="71"/>
      <c r="H316" s="95"/>
      <c r="I316" s="103"/>
      <c r="J316" s="103"/>
      <c r="K316" s="108"/>
      <c r="L316" s="119"/>
      <c r="M316" s="129"/>
      <c r="N316" s="129"/>
      <c r="O316" s="141"/>
      <c r="P316" s="411" t="s">
        <v>69</v>
      </c>
      <c r="Q316" s="420"/>
      <c r="R316" s="428"/>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1"/>
      <c r="BC316" s="129"/>
      <c r="BD316" s="129"/>
      <c r="BE316" s="129"/>
      <c r="BF316" s="141"/>
    </row>
    <row r="317" spans="2:58" ht="20.25" customHeight="1">
      <c r="B317" s="359"/>
      <c r="C317" s="35"/>
      <c r="D317" s="55"/>
      <c r="E317" s="65"/>
      <c r="F317" s="69"/>
      <c r="G317" s="82"/>
      <c r="H317" s="94"/>
      <c r="I317" s="103"/>
      <c r="J317" s="103"/>
      <c r="K317" s="108"/>
      <c r="L317" s="118"/>
      <c r="M317" s="128"/>
      <c r="N317" s="128"/>
      <c r="O317" s="140"/>
      <c r="P317" s="409" t="s">
        <v>27</v>
      </c>
      <c r="Q317" s="418"/>
      <c r="R317" s="426"/>
      <c r="S317" s="437"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48" t="str">
        <f>IF(Y316="","",VLOOKUP(Y316,'シフト記号表（勤務時間帯）'!$C$6:$K$35,9,FALSE))</f>
        <v/>
      </c>
      <c r="Z317" s="437"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48" t="str">
        <f>IF(AF316="","",VLOOKUP(AF316,'シフト記号表（勤務時間帯）'!$C$6:$K$35,9,FALSE))</f>
        <v/>
      </c>
      <c r="AG317" s="437"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48" t="str">
        <f>IF(AM316="","",VLOOKUP(AM316,'シフト記号表（勤務時間帯）'!$C$6:$K$35,9,FALSE))</f>
        <v/>
      </c>
      <c r="AN317" s="437"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48" t="str">
        <f>IF(AT316="","",VLOOKUP(AT316,'シフト記号表（勤務時間帯）'!$C$6:$K$35,9,FALSE))</f>
        <v/>
      </c>
      <c r="AU317" s="437" t="str">
        <f>IF(AU316="","",VLOOKUP(AU316,'シフト記号表（勤務時間帯）'!$C$6:$K$35,9,FALSE))</f>
        <v/>
      </c>
      <c r="AV317" s="442" t="str">
        <f>IF(AV316="","",VLOOKUP(AV316,'シフト記号表（勤務時間帯）'!$C$6:$K$35,9,FALSE))</f>
        <v/>
      </c>
      <c r="AW317" s="442"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2"/>
      <c r="BC317" s="128"/>
      <c r="BD317" s="128"/>
      <c r="BE317" s="128"/>
      <c r="BF317" s="140"/>
    </row>
    <row r="318" spans="2:58" ht="20.25" customHeight="1">
      <c r="B318" s="359"/>
      <c r="C318" s="36"/>
      <c r="D318" s="56"/>
      <c r="E318" s="66"/>
      <c r="F318" s="533">
        <f>C316</f>
        <v>0</v>
      </c>
      <c r="G318" s="83"/>
      <c r="H318" s="94"/>
      <c r="I318" s="103"/>
      <c r="J318" s="103"/>
      <c r="K318" s="108"/>
      <c r="L318" s="120"/>
      <c r="M318" s="130"/>
      <c r="N318" s="130"/>
      <c r="O318" s="142"/>
      <c r="P318" s="410" t="s">
        <v>72</v>
      </c>
      <c r="Q318" s="419"/>
      <c r="R318" s="427"/>
      <c r="S318" s="438"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49" t="str">
        <f>IF(Y316="","",VLOOKUP(Y316,'シフト記号表（勤務時間帯）'!$C$6:$U$35,19,FALSE))</f>
        <v/>
      </c>
      <c r="Z318" s="438"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49" t="str">
        <f>IF(AF316="","",VLOOKUP(AF316,'シフト記号表（勤務時間帯）'!$C$6:$U$35,19,FALSE))</f>
        <v/>
      </c>
      <c r="AG318" s="438"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49" t="str">
        <f>IF(AM316="","",VLOOKUP(AM316,'シフト記号表（勤務時間帯）'!$C$6:$U$35,19,FALSE))</f>
        <v/>
      </c>
      <c r="AN318" s="438"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49" t="str">
        <f>IF(AT316="","",VLOOKUP(AT316,'シフト記号表（勤務時間帯）'!$C$6:$U$35,19,FALSE))</f>
        <v/>
      </c>
      <c r="AU318" s="438" t="str">
        <f>IF(AU316="","",VLOOKUP(AU316,'シフト記号表（勤務時間帯）'!$C$6:$U$35,19,FALSE))</f>
        <v/>
      </c>
      <c r="AV318" s="443" t="str">
        <f>IF(AV316="","",VLOOKUP(AV316,'シフト記号表（勤務時間帯）'!$C$6:$U$35,19,FALSE))</f>
        <v/>
      </c>
      <c r="AW318" s="443"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3"/>
      <c r="BC318" s="130"/>
      <c r="BD318" s="130"/>
      <c r="BE318" s="130"/>
      <c r="BF318" s="142"/>
    </row>
    <row r="319" spans="2:58" ht="20.25" customHeight="1">
      <c r="B319" s="359">
        <f>B316+1</f>
        <v>100</v>
      </c>
      <c r="C319" s="34"/>
      <c r="D319" s="54"/>
      <c r="E319" s="64"/>
      <c r="F319" s="71"/>
      <c r="G319" s="71"/>
      <c r="H319" s="95"/>
      <c r="I319" s="103"/>
      <c r="J319" s="103"/>
      <c r="K319" s="108"/>
      <c r="L319" s="119"/>
      <c r="M319" s="129"/>
      <c r="N319" s="129"/>
      <c r="O319" s="141"/>
      <c r="P319" s="411" t="s">
        <v>69</v>
      </c>
      <c r="Q319" s="420"/>
      <c r="R319" s="428"/>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1"/>
      <c r="BC319" s="129"/>
      <c r="BD319" s="129"/>
      <c r="BE319" s="129"/>
      <c r="BF319" s="141"/>
    </row>
    <row r="320" spans="2:58" ht="20.25" customHeight="1">
      <c r="B320" s="359"/>
      <c r="C320" s="35"/>
      <c r="D320" s="55"/>
      <c r="E320" s="65"/>
      <c r="F320" s="69"/>
      <c r="G320" s="82"/>
      <c r="H320" s="94"/>
      <c r="I320" s="103"/>
      <c r="J320" s="103"/>
      <c r="K320" s="108"/>
      <c r="L320" s="118"/>
      <c r="M320" s="128"/>
      <c r="N320" s="128"/>
      <c r="O320" s="140"/>
      <c r="P320" s="409" t="s">
        <v>27</v>
      </c>
      <c r="Q320" s="418"/>
      <c r="R320" s="426"/>
      <c r="S320" s="437"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48" t="str">
        <f>IF(Y319="","",VLOOKUP(Y319,'シフト記号表（勤務時間帯）'!$C$6:$K$35,9,FALSE))</f>
        <v/>
      </c>
      <c r="Z320" s="437"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48" t="str">
        <f>IF(AF319="","",VLOOKUP(AF319,'シフト記号表（勤務時間帯）'!$C$6:$K$35,9,FALSE))</f>
        <v/>
      </c>
      <c r="AG320" s="437"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48" t="str">
        <f>IF(AM319="","",VLOOKUP(AM319,'シフト記号表（勤務時間帯）'!$C$6:$K$35,9,FALSE))</f>
        <v/>
      </c>
      <c r="AN320" s="437"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48" t="str">
        <f>IF(AT319="","",VLOOKUP(AT319,'シフト記号表（勤務時間帯）'!$C$6:$K$35,9,FALSE))</f>
        <v/>
      </c>
      <c r="AU320" s="437" t="str">
        <f>IF(AU319="","",VLOOKUP(AU319,'シフト記号表（勤務時間帯）'!$C$6:$K$35,9,FALSE))</f>
        <v/>
      </c>
      <c r="AV320" s="442" t="str">
        <f>IF(AV319="","",VLOOKUP(AV319,'シフト記号表（勤務時間帯）'!$C$6:$K$35,9,FALSE))</f>
        <v/>
      </c>
      <c r="AW320" s="442"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2"/>
      <c r="BC320" s="128"/>
      <c r="BD320" s="128"/>
      <c r="BE320" s="128"/>
      <c r="BF320" s="140"/>
    </row>
    <row r="321" spans="1:73" ht="20.25" customHeight="1">
      <c r="B321" s="359"/>
      <c r="C321" s="36"/>
      <c r="D321" s="56"/>
      <c r="E321" s="66"/>
      <c r="F321" s="533">
        <f>C319</f>
        <v>0</v>
      </c>
      <c r="G321" s="83"/>
      <c r="H321" s="94"/>
      <c r="I321" s="103"/>
      <c r="J321" s="103"/>
      <c r="K321" s="108"/>
      <c r="L321" s="120"/>
      <c r="M321" s="130"/>
      <c r="N321" s="130"/>
      <c r="O321" s="142"/>
      <c r="P321" s="410" t="s">
        <v>72</v>
      </c>
      <c r="Q321" s="419"/>
      <c r="R321" s="427"/>
      <c r="S321" s="438"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49" t="str">
        <f>IF(Y319="","",VLOOKUP(Y319,'シフト記号表（勤務時間帯）'!$C$6:$U$35,19,FALSE))</f>
        <v/>
      </c>
      <c r="Z321" s="438"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49" t="str">
        <f>IF(AF319="","",VLOOKUP(AF319,'シフト記号表（勤務時間帯）'!$C$6:$U$35,19,FALSE))</f>
        <v/>
      </c>
      <c r="AG321" s="438"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49" t="str">
        <f>IF(AM319="","",VLOOKUP(AM319,'シフト記号表（勤務時間帯）'!$C$6:$U$35,19,FALSE))</f>
        <v/>
      </c>
      <c r="AN321" s="438"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49" t="str">
        <f>IF(AT319="","",VLOOKUP(AT319,'シフト記号表（勤務時間帯）'!$C$6:$U$35,19,FALSE))</f>
        <v/>
      </c>
      <c r="AU321" s="438" t="str">
        <f>IF(AU319="","",VLOOKUP(AU319,'シフト記号表（勤務時間帯）'!$C$6:$U$35,19,FALSE))</f>
        <v/>
      </c>
      <c r="AV321" s="443" t="str">
        <f>IF(AV319="","",VLOOKUP(AV319,'シフト記号表（勤務時間帯）'!$C$6:$U$35,19,FALSE))</f>
        <v/>
      </c>
      <c r="AW321" s="443"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3"/>
      <c r="BC321" s="130"/>
      <c r="BD321" s="130"/>
      <c r="BE321" s="130"/>
      <c r="BF321" s="142"/>
    </row>
    <row r="322" spans="1:73" s="353" customFormat="1" ht="6" customHeight="1">
      <c r="B322" s="361"/>
      <c r="C322" s="370"/>
      <c r="D322" s="370"/>
      <c r="E322" s="370"/>
      <c r="F322" s="384"/>
      <c r="G322" s="384"/>
      <c r="H322" s="395"/>
      <c r="I322" s="395"/>
      <c r="J322" s="395"/>
      <c r="K322" s="395"/>
      <c r="L322" s="384"/>
      <c r="M322" s="384"/>
      <c r="N322" s="384"/>
      <c r="O322" s="384"/>
      <c r="P322" s="413"/>
      <c r="Q322" s="413"/>
      <c r="R322" s="413"/>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4"/>
      <c r="BC322" s="384"/>
      <c r="BD322" s="384"/>
      <c r="BE322" s="384"/>
      <c r="BF322" s="525"/>
    </row>
    <row r="323" spans="1:73" ht="20.100000000000001" customHeight="1">
      <c r="B323" s="16"/>
      <c r="C323" s="38"/>
      <c r="D323" s="38"/>
      <c r="E323" s="38"/>
      <c r="F323" s="74"/>
      <c r="G323" s="85" t="s">
        <v>182</v>
      </c>
      <c r="H323" s="85"/>
      <c r="I323" s="85"/>
      <c r="J323" s="85"/>
      <c r="K323" s="110"/>
      <c r="L323" s="122"/>
      <c r="M323" s="132" t="s">
        <v>76</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8" t="str">
        <f t="shared" si="1"/>
        <v/>
      </c>
      <c r="AY323" s="270"/>
      <c r="AZ323" s="281" t="str">
        <f>IF(AX323="","",IF($BB$3="４週",AX323/4,IF($BB$3="暦月",AX323/($BB$8/7),"")))</f>
        <v/>
      </c>
      <c r="BA323" s="290"/>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8" t="str">
        <f t="shared" si="1"/>
        <v/>
      </c>
      <c r="AY324" s="270"/>
      <c r="AZ324" s="281" t="str">
        <f>IF(AX324="","",IF($BB$3="４週",AX324/4,IF($BB$3="暦月",AX324/($BB$8/7),"")))</f>
        <v/>
      </c>
      <c r="BA324" s="290"/>
      <c r="BB324" s="510"/>
      <c r="BC324" s="516"/>
      <c r="BD324" s="516"/>
      <c r="BE324" s="516"/>
      <c r="BF324" s="527"/>
    </row>
    <row r="325" spans="1:73" ht="20.25" customHeight="1">
      <c r="B325" s="18"/>
      <c r="C325" s="40"/>
      <c r="D325" s="40"/>
      <c r="E325" s="40"/>
      <c r="F325" s="41"/>
      <c r="G325" s="86"/>
      <c r="H325" s="86"/>
      <c r="I325" s="86"/>
      <c r="J325" s="86"/>
      <c r="K325" s="112"/>
      <c r="L325" s="123"/>
      <c r="M325" s="133" t="s">
        <v>64</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8" t="str">
        <f t="shared" si="1"/>
        <v/>
      </c>
      <c r="AY325" s="270"/>
      <c r="AZ325" s="281" t="str">
        <f>IF(AX325="","",IF($BB$3="４週",AX325/4,IF($BB$3="暦月",AX325/($BB$8/7),"")))</f>
        <v/>
      </c>
      <c r="BA325" s="290"/>
      <c r="BB325" s="510"/>
      <c r="BC325" s="516"/>
      <c r="BD325" s="516"/>
      <c r="BE325" s="516"/>
      <c r="BF325" s="527"/>
    </row>
    <row r="326" spans="1:73" ht="20.25" customHeight="1">
      <c r="B326" s="362"/>
      <c r="C326" s="371"/>
      <c r="D326" s="371"/>
      <c r="E326" s="371"/>
      <c r="F326" s="371"/>
      <c r="G326" s="388" t="s">
        <v>4</v>
      </c>
      <c r="H326" s="388"/>
      <c r="I326" s="388"/>
      <c r="J326" s="388"/>
      <c r="K326" s="388"/>
      <c r="L326" s="388"/>
      <c r="M326" s="388"/>
      <c r="N326" s="388"/>
      <c r="O326" s="388"/>
      <c r="P326" s="388"/>
      <c r="Q326" s="388"/>
      <c r="R326" s="430"/>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3"/>
      <c r="C327" s="372"/>
      <c r="D327" s="372"/>
      <c r="E327" s="372"/>
      <c r="F327" s="372"/>
      <c r="G327" s="389" t="s">
        <v>83</v>
      </c>
      <c r="H327" s="389"/>
      <c r="I327" s="389"/>
      <c r="J327" s="389"/>
      <c r="K327" s="389"/>
      <c r="L327" s="389"/>
      <c r="M327" s="389"/>
      <c r="N327" s="389"/>
      <c r="O327" s="389"/>
      <c r="P327" s="389"/>
      <c r="Q327" s="389"/>
      <c r="R327" s="431"/>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4" t="s">
        <v>183</v>
      </c>
      <c r="C328" s="373"/>
      <c r="D328" s="373"/>
      <c r="E328" s="373"/>
      <c r="F328" s="373"/>
      <c r="G328" s="373"/>
      <c r="H328" s="373"/>
      <c r="I328" s="373"/>
      <c r="J328" s="373"/>
      <c r="K328" s="398"/>
      <c r="L328" s="400" t="s">
        <v>76</v>
      </c>
      <c r="M328" s="400"/>
      <c r="N328" s="400"/>
      <c r="O328" s="400"/>
      <c r="P328" s="400"/>
      <c r="Q328" s="400"/>
      <c r="R328" s="432"/>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4"/>
      <c r="C329" s="373"/>
      <c r="D329" s="373"/>
      <c r="E329" s="373"/>
      <c r="F329" s="373"/>
      <c r="G329" s="373"/>
      <c r="H329" s="373"/>
      <c r="I329" s="373"/>
      <c r="J329" s="373"/>
      <c r="K329" s="398"/>
      <c r="L329" s="401" t="s">
        <v>16</v>
      </c>
      <c r="M329" s="401"/>
      <c r="N329" s="401"/>
      <c r="O329" s="401"/>
      <c r="P329" s="401"/>
      <c r="Q329" s="401"/>
      <c r="R329" s="433"/>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4"/>
      <c r="C330" s="373"/>
      <c r="D330" s="373"/>
      <c r="E330" s="373"/>
      <c r="F330" s="373"/>
      <c r="G330" s="373"/>
      <c r="H330" s="373"/>
      <c r="I330" s="373"/>
      <c r="J330" s="373"/>
      <c r="K330" s="398"/>
      <c r="L330" s="401" t="s">
        <v>64</v>
      </c>
      <c r="M330" s="401"/>
      <c r="N330" s="401"/>
      <c r="O330" s="401"/>
      <c r="P330" s="401"/>
      <c r="Q330" s="401"/>
      <c r="R330" s="433"/>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4"/>
      <c r="C331" s="373"/>
      <c r="D331" s="373"/>
      <c r="E331" s="373"/>
      <c r="F331" s="373"/>
      <c r="G331" s="373"/>
      <c r="H331" s="373"/>
      <c r="I331" s="373"/>
      <c r="J331" s="373"/>
      <c r="K331" s="398"/>
      <c r="L331" s="401" t="s">
        <v>24</v>
      </c>
      <c r="M331" s="401"/>
      <c r="N331" s="401"/>
      <c r="O331" s="401"/>
      <c r="P331" s="401"/>
      <c r="Q331" s="401"/>
      <c r="R331" s="433"/>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5"/>
      <c r="C332" s="374"/>
      <c r="D332" s="374"/>
      <c r="E332" s="374"/>
      <c r="F332" s="374"/>
      <c r="G332" s="374"/>
      <c r="H332" s="374"/>
      <c r="I332" s="374"/>
      <c r="J332" s="374"/>
      <c r="K332" s="399"/>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5"/>
      <c r="D333" s="375"/>
      <c r="E333" s="375"/>
      <c r="F333" s="375"/>
      <c r="G333" s="390"/>
      <c r="H333" s="396"/>
      <c r="AF333" s="377"/>
    </row>
    <row r="334" spans="1:73" ht="11.45" customHeight="1">
      <c r="A334" s="350"/>
      <c r="B334" s="350"/>
      <c r="C334" s="350"/>
      <c r="D334" s="350"/>
      <c r="E334" s="350"/>
      <c r="F334" s="350"/>
      <c r="G334" s="350"/>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1:73" ht="20.25" customHeight="1">
      <c r="A335" s="354"/>
      <c r="B335" s="354"/>
      <c r="C335" s="350"/>
      <c r="D335" s="350"/>
      <c r="E335" s="350"/>
      <c r="F335" s="350"/>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BN335" s="519"/>
      <c r="BO335" s="529"/>
      <c r="BP335" s="519"/>
      <c r="BQ335" s="519"/>
      <c r="BR335" s="519"/>
      <c r="BS335" s="530"/>
      <c r="BT335" s="531"/>
      <c r="BU335" s="531"/>
    </row>
    <row r="336" spans="1:73" ht="20.25" customHeight="1">
      <c r="A336" s="350"/>
      <c r="B336" s="350"/>
      <c r="C336" s="376"/>
      <c r="D336" s="376"/>
      <c r="E336" s="376"/>
      <c r="F336" s="376"/>
      <c r="G336" s="376"/>
      <c r="H336" s="377"/>
      <c r="I336" s="377"/>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row>
    <row r="337" spans="1:43" ht="20.25" customHeight="1">
      <c r="A337" s="350"/>
      <c r="B337" s="350"/>
      <c r="C337" s="376"/>
      <c r="D337" s="376"/>
      <c r="E337" s="376"/>
      <c r="F337" s="376"/>
      <c r="G337" s="376"/>
      <c r="H337" s="377"/>
      <c r="I337" s="377"/>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row>
    <row r="338" spans="1:43" ht="20.25" customHeight="1">
      <c r="A338" s="350"/>
      <c r="B338" s="350"/>
      <c r="C338" s="377"/>
      <c r="D338" s="377"/>
      <c r="E338" s="377"/>
      <c r="F338" s="377"/>
      <c r="G338" s="377"/>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row>
    <row r="339" spans="1:43" ht="20.25" customHeight="1">
      <c r="A339" s="350"/>
      <c r="B339" s="350"/>
      <c r="C339" s="377"/>
      <c r="D339" s="377"/>
      <c r="E339" s="377"/>
      <c r="F339" s="377"/>
      <c r="G339" s="377"/>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row>
    <row r="340" spans="1:43" ht="20.25" customHeight="1">
      <c r="A340" s="350"/>
      <c r="B340" s="350"/>
      <c r="C340" s="377"/>
      <c r="D340" s="377"/>
      <c r="E340" s="377"/>
      <c r="F340" s="377"/>
      <c r="G340" s="377"/>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row>
    <row r="341" spans="1:43" ht="20.25" customHeight="1">
      <c r="C341" s="377"/>
      <c r="D341" s="377"/>
      <c r="E341" s="377"/>
      <c r="F341" s="377"/>
      <c r="G341" s="377"/>
    </row>
  </sheetData>
  <sheetProtection sheet="1" insertColumns="0" deleteRows="0"/>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topLeftCell="A4" zoomScale="75" zoomScaleNormal="75" workbookViewId="0">
      <selection activeCell="C43" sqref="C43"/>
    </sheetView>
  </sheetViews>
  <sheetFormatPr defaultRowHeight="25.5"/>
  <cols>
    <col min="1" max="1" width="1.625" style="336" customWidth="1"/>
    <col min="2" max="2" width="5.625" style="337" customWidth="1"/>
    <col min="3" max="3" width="10.625" style="337" customWidth="1"/>
    <col min="4" max="4" width="3.375" style="337" bestFit="1" customWidth="1"/>
    <col min="5" max="5" width="15.625" style="336" customWidth="1"/>
    <col min="6" max="6" width="3.375" style="336" bestFit="1" customWidth="1"/>
    <col min="7" max="7" width="15.625" style="336" customWidth="1"/>
    <col min="8" max="8" width="3.375" style="336" bestFit="1" customWidth="1"/>
    <col min="9" max="9" width="15.625" style="337" customWidth="1"/>
    <col min="10" max="10" width="3.375" style="336" bestFit="1" customWidth="1"/>
    <col min="11" max="11" width="15.625" style="336" customWidth="1"/>
    <col min="12" max="12" width="3.375" style="336" customWidth="1"/>
    <col min="13" max="13" width="15.625" style="336" customWidth="1"/>
    <col min="14" max="14" width="3.375" style="336" customWidth="1"/>
    <col min="15" max="15" width="15.625" style="336" customWidth="1"/>
    <col min="16" max="16" width="3.375" style="336" customWidth="1"/>
    <col min="17" max="17" width="15.625" style="336" customWidth="1"/>
    <col min="18" max="18" width="3.375" style="336" customWidth="1"/>
    <col min="19" max="19" width="15.625" style="336" customWidth="1"/>
    <col min="20" max="20" width="3.375" style="336" customWidth="1"/>
    <col min="21" max="21" width="15.625" style="336" customWidth="1"/>
    <col min="22" max="22" width="3.375" style="336" customWidth="1"/>
    <col min="23" max="23" width="50.625" style="336" customWidth="1"/>
    <col min="24" max="16384" width="9" style="336" customWidth="1"/>
  </cols>
  <sheetData>
    <row r="1" spans="2:23">
      <c r="B1" s="338" t="s">
        <v>84</v>
      </c>
    </row>
    <row r="2" spans="2:23">
      <c r="B2" s="339" t="s">
        <v>85</v>
      </c>
      <c r="E2" s="344"/>
      <c r="I2" s="340"/>
    </row>
    <row r="3" spans="2:23">
      <c r="B3" s="340" t="s">
        <v>156</v>
      </c>
      <c r="E3" s="344" t="s">
        <v>160</v>
      </c>
      <c r="I3" s="340"/>
    </row>
    <row r="4" spans="2:23">
      <c r="B4" s="339"/>
      <c r="E4" s="345" t="s">
        <v>70</v>
      </c>
      <c r="F4" s="345"/>
      <c r="G4" s="345"/>
      <c r="H4" s="345"/>
      <c r="I4" s="345"/>
      <c r="J4" s="345"/>
      <c r="K4" s="345"/>
      <c r="M4" s="345" t="s">
        <v>74</v>
      </c>
      <c r="N4" s="345"/>
      <c r="O4" s="345"/>
      <c r="Q4" s="345" t="s">
        <v>101</v>
      </c>
      <c r="R4" s="345"/>
      <c r="S4" s="345"/>
      <c r="T4" s="345"/>
      <c r="U4" s="345"/>
      <c r="W4" s="345" t="s">
        <v>159</v>
      </c>
    </row>
    <row r="5" spans="2:23">
      <c r="B5" s="337" t="s">
        <v>37</v>
      </c>
      <c r="C5" s="337" t="s">
        <v>6</v>
      </c>
      <c r="E5" s="337" t="s">
        <v>155</v>
      </c>
      <c r="F5" s="337"/>
      <c r="G5" s="337" t="s">
        <v>153</v>
      </c>
      <c r="I5" s="337" t="s">
        <v>86</v>
      </c>
      <c r="K5" s="337" t="s">
        <v>70</v>
      </c>
      <c r="M5" s="337" t="s">
        <v>157</v>
      </c>
      <c r="O5" s="337" t="s">
        <v>158</v>
      </c>
      <c r="Q5" s="337" t="s">
        <v>157</v>
      </c>
      <c r="S5" s="337" t="s">
        <v>158</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163</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164</v>
      </c>
    </row>
    <row r="39" spans="2:23">
      <c r="C39" s="343" t="s">
        <v>165</v>
      </c>
    </row>
    <row r="40" spans="2:23">
      <c r="C40" s="343" t="s">
        <v>166</v>
      </c>
    </row>
    <row r="41" spans="2:23">
      <c r="C41" s="339" t="s">
        <v>195</v>
      </c>
    </row>
    <row r="42" spans="2:23">
      <c r="C42" s="339"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election activeCell="L31" sqref="L31"/>
    </sheetView>
  </sheetViews>
  <sheetFormatPr defaultRowHeight="18.75"/>
  <cols>
    <col min="1" max="1" width="1.875" style="558" customWidth="1"/>
    <col min="2" max="3" width="9" style="558" customWidth="1"/>
    <col min="4" max="4" width="45.625" style="558" customWidth="1"/>
    <col min="5" max="16384" width="9" style="558" customWidth="1"/>
  </cols>
  <sheetData>
    <row r="1" spans="2:11">
      <c r="B1" s="558" t="s">
        <v>126</v>
      </c>
      <c r="D1" s="564"/>
      <c r="E1" s="564"/>
      <c r="F1" s="564"/>
    </row>
    <row r="2" spans="2:11" s="353" customFormat="1" ht="20.25" customHeight="1">
      <c r="B2" s="560" t="s">
        <v>173</v>
      </c>
      <c r="C2" s="560"/>
      <c r="D2" s="564"/>
      <c r="E2" s="564"/>
      <c r="F2" s="564"/>
    </row>
    <row r="3" spans="2:11" s="353" customFormat="1" ht="20.25" customHeight="1">
      <c r="B3" s="560"/>
      <c r="C3" s="560"/>
      <c r="D3" s="564"/>
      <c r="E3" s="564"/>
      <c r="F3" s="564"/>
    </row>
    <row r="4" spans="2:11" s="559" customFormat="1" ht="20.25" customHeight="1">
      <c r="B4" s="561"/>
      <c r="C4" s="564" t="s">
        <v>73</v>
      </c>
      <c r="D4" s="564"/>
      <c r="F4" s="573" t="s">
        <v>148</v>
      </c>
      <c r="G4" s="573"/>
      <c r="H4" s="573"/>
      <c r="I4" s="573"/>
      <c r="J4" s="573"/>
      <c r="K4" s="573"/>
    </row>
    <row r="5" spans="2:11" s="559" customFormat="1" ht="20.25" customHeight="1">
      <c r="B5" s="562"/>
      <c r="C5" s="564" t="s">
        <v>150</v>
      </c>
      <c r="D5" s="564"/>
      <c r="F5" s="573"/>
      <c r="G5" s="573"/>
      <c r="H5" s="573"/>
      <c r="I5" s="573"/>
      <c r="J5" s="573"/>
      <c r="K5" s="573"/>
    </row>
    <row r="6" spans="2:11" s="353" customFormat="1" ht="20.25" customHeight="1">
      <c r="B6" s="563" t="s">
        <v>26</v>
      </c>
      <c r="C6" s="564"/>
      <c r="D6" s="564"/>
      <c r="E6" s="567"/>
      <c r="F6" s="570"/>
    </row>
    <row r="7" spans="2:11" s="353" customFormat="1" ht="20.25" customHeight="1">
      <c r="B7" s="560"/>
      <c r="C7" s="560"/>
      <c r="D7" s="564"/>
      <c r="E7" s="567"/>
      <c r="F7" s="570"/>
    </row>
    <row r="8" spans="2:11" s="353" customFormat="1" ht="20.25" customHeight="1">
      <c r="B8" s="564" t="s">
        <v>127</v>
      </c>
      <c r="C8" s="560"/>
      <c r="D8" s="564"/>
      <c r="E8" s="567"/>
      <c r="F8" s="570"/>
    </row>
    <row r="9" spans="2:11" s="353" customFormat="1" ht="20.25" customHeight="1">
      <c r="B9" s="560"/>
      <c r="C9" s="560"/>
      <c r="D9" s="564"/>
      <c r="E9" s="564"/>
      <c r="F9" s="564"/>
    </row>
    <row r="10" spans="2:11" s="353" customFormat="1" ht="20.25" customHeight="1">
      <c r="B10" s="564" t="s">
        <v>167</v>
      </c>
      <c r="C10" s="560"/>
      <c r="D10" s="564"/>
      <c r="E10" s="564"/>
      <c r="F10" s="564"/>
    </row>
    <row r="11" spans="2:11" s="353" customFormat="1" ht="20.25" customHeight="1">
      <c r="B11" s="564"/>
      <c r="C11" s="560"/>
      <c r="D11" s="564"/>
      <c r="E11" s="564"/>
      <c r="F11" s="564"/>
    </row>
    <row r="12" spans="2:11" s="353" customFormat="1" ht="20.25" customHeight="1">
      <c r="B12" s="564" t="s">
        <v>174</v>
      </c>
      <c r="C12" s="560"/>
      <c r="D12" s="564"/>
    </row>
    <row r="13" spans="2:11" s="353" customFormat="1" ht="20.25" customHeight="1">
      <c r="B13" s="564"/>
      <c r="C13" s="560"/>
      <c r="D13" s="564"/>
    </row>
    <row r="14" spans="2:11" s="353" customFormat="1" ht="20.25" customHeight="1">
      <c r="B14" s="564" t="s">
        <v>110</v>
      </c>
      <c r="C14" s="560"/>
      <c r="D14" s="564"/>
    </row>
    <row r="15" spans="2:11" s="353" customFormat="1" ht="20.25" customHeight="1">
      <c r="B15" s="564"/>
      <c r="C15" s="560"/>
      <c r="D15" s="564"/>
    </row>
    <row r="16" spans="2:11" s="353" customFormat="1" ht="20.25" customHeight="1">
      <c r="B16" s="564" t="s">
        <v>184</v>
      </c>
      <c r="C16" s="560"/>
      <c r="D16" s="564"/>
    </row>
    <row r="17" spans="2:25" s="353" customFormat="1" ht="20.25" customHeight="1">
      <c r="B17" s="560"/>
      <c r="C17" s="560"/>
      <c r="D17" s="564"/>
    </row>
    <row r="18" spans="2:25" s="353" customFormat="1" ht="20.25" customHeight="1">
      <c r="B18" s="564" t="s">
        <v>119</v>
      </c>
      <c r="C18" s="560"/>
      <c r="D18" s="564"/>
    </row>
    <row r="19" spans="2:25" s="353" customFormat="1" ht="20.25" customHeight="1">
      <c r="B19" s="560"/>
      <c r="C19" s="560"/>
      <c r="D19" s="564"/>
    </row>
    <row r="20" spans="2:25" s="353" customFormat="1" ht="17.25" customHeight="1">
      <c r="B20" s="564" t="s">
        <v>185</v>
      </c>
      <c r="C20" s="564"/>
      <c r="D20" s="564"/>
    </row>
    <row r="21" spans="2:25" s="353" customFormat="1" ht="17.25" customHeight="1">
      <c r="B21" s="564" t="s">
        <v>128</v>
      </c>
      <c r="C21" s="564"/>
      <c r="D21" s="564"/>
    </row>
    <row r="22" spans="2:25" s="353" customFormat="1" ht="17.25" customHeight="1">
      <c r="B22" s="564"/>
      <c r="C22" s="564"/>
      <c r="D22" s="564"/>
    </row>
    <row r="23" spans="2:25" s="353" customFormat="1" ht="17.25" customHeight="1">
      <c r="B23" s="564"/>
      <c r="C23" s="566" t="s">
        <v>37</v>
      </c>
      <c r="D23" s="566" t="s">
        <v>15</v>
      </c>
    </row>
    <row r="24" spans="2:25" s="353" customFormat="1" ht="17.25" customHeight="1">
      <c r="B24" s="564"/>
      <c r="C24" s="566">
        <v>1</v>
      </c>
      <c r="D24" s="569" t="s">
        <v>10</v>
      </c>
    </row>
    <row r="25" spans="2:25" s="353" customFormat="1" ht="17.25" customHeight="1">
      <c r="B25" s="564"/>
      <c r="C25" s="566">
        <v>2</v>
      </c>
      <c r="D25" s="569" t="s">
        <v>76</v>
      </c>
    </row>
    <row r="26" spans="2:25" s="353" customFormat="1" ht="17.25" customHeight="1">
      <c r="B26" s="564"/>
      <c r="C26" s="566">
        <v>3</v>
      </c>
      <c r="D26" s="569" t="s">
        <v>16</v>
      </c>
    </row>
    <row r="27" spans="2:25" s="353" customFormat="1" ht="17.25" customHeight="1">
      <c r="B27" s="564"/>
      <c r="C27" s="566">
        <v>4</v>
      </c>
      <c r="D27" s="569" t="s">
        <v>64</v>
      </c>
    </row>
    <row r="28" spans="2:25" s="353" customFormat="1" ht="17.25" customHeight="1">
      <c r="B28" s="564"/>
      <c r="C28" s="566">
        <v>5</v>
      </c>
      <c r="D28" s="569" t="s">
        <v>24</v>
      </c>
    </row>
    <row r="29" spans="2:25" s="353" customFormat="1" ht="17.25" customHeight="1">
      <c r="B29" s="564"/>
      <c r="C29" s="567"/>
      <c r="D29" s="570"/>
    </row>
    <row r="30" spans="2:25" s="353" customFormat="1" ht="17.25" customHeight="1">
      <c r="B30" s="564" t="s">
        <v>186</v>
      </c>
      <c r="C30" s="564"/>
      <c r="D30" s="564"/>
      <c r="E30" s="559"/>
      <c r="F30" s="559"/>
    </row>
    <row r="31" spans="2:25" s="353" customFormat="1" ht="17.25" customHeight="1">
      <c r="B31" s="564" t="s">
        <v>129</v>
      </c>
      <c r="C31" s="564"/>
      <c r="D31" s="564"/>
      <c r="E31" s="559"/>
      <c r="F31" s="559"/>
    </row>
    <row r="32" spans="2:25" s="353"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3" customFormat="1" ht="17.25" customHeight="1">
      <c r="B33" s="564"/>
      <c r="C33" s="566" t="s">
        <v>6</v>
      </c>
      <c r="D33" s="566" t="s">
        <v>1</v>
      </c>
      <c r="E33" s="559"/>
      <c r="F33" s="559"/>
      <c r="G33" s="574"/>
      <c r="H33" s="574"/>
      <c r="J33" s="574"/>
      <c r="K33" s="574"/>
      <c r="L33" s="574"/>
      <c r="M33" s="574"/>
      <c r="N33" s="574"/>
      <c r="O33" s="574"/>
      <c r="R33" s="574"/>
      <c r="S33" s="574"/>
      <c r="T33" s="574"/>
      <c r="W33" s="574"/>
      <c r="X33" s="574"/>
      <c r="Y33" s="574"/>
    </row>
    <row r="34" spans="2:51" s="353" customFormat="1" ht="17.25" customHeight="1">
      <c r="B34" s="564"/>
      <c r="C34" s="566" t="s">
        <v>18</v>
      </c>
      <c r="D34" s="569" t="s">
        <v>130</v>
      </c>
      <c r="E34" s="559"/>
      <c r="F34" s="559"/>
      <c r="G34" s="574"/>
      <c r="H34" s="574"/>
      <c r="J34" s="574"/>
      <c r="K34" s="574"/>
      <c r="L34" s="574"/>
      <c r="M34" s="574"/>
      <c r="N34" s="574"/>
      <c r="O34" s="574"/>
      <c r="R34" s="574"/>
      <c r="S34" s="574"/>
      <c r="T34" s="574"/>
      <c r="W34" s="574"/>
      <c r="X34" s="574"/>
      <c r="Y34" s="574"/>
    </row>
    <row r="35" spans="2:51" s="353" customFormat="1" ht="17.25" customHeight="1">
      <c r="B35" s="564"/>
      <c r="C35" s="566" t="s">
        <v>12</v>
      </c>
      <c r="D35" s="569" t="s">
        <v>131</v>
      </c>
      <c r="E35" s="559"/>
      <c r="F35" s="559"/>
      <c r="G35" s="574"/>
      <c r="H35" s="574"/>
      <c r="J35" s="574"/>
      <c r="K35" s="574"/>
      <c r="L35" s="574"/>
      <c r="M35" s="574"/>
      <c r="N35" s="574"/>
      <c r="O35" s="574"/>
      <c r="R35" s="574"/>
      <c r="S35" s="574"/>
      <c r="T35" s="574"/>
      <c r="W35" s="574"/>
      <c r="X35" s="574"/>
      <c r="Y35" s="574"/>
    </row>
    <row r="36" spans="2:51" s="353" customFormat="1" ht="17.25" customHeight="1">
      <c r="B36" s="564"/>
      <c r="C36" s="566" t="s">
        <v>19</v>
      </c>
      <c r="D36" s="569" t="s">
        <v>132</v>
      </c>
      <c r="E36" s="559"/>
      <c r="F36" s="559"/>
      <c r="G36" s="574"/>
      <c r="H36" s="574"/>
      <c r="J36" s="574"/>
      <c r="K36" s="574"/>
      <c r="L36" s="574"/>
      <c r="M36" s="574"/>
      <c r="N36" s="574"/>
      <c r="O36" s="574"/>
      <c r="R36" s="574"/>
      <c r="S36" s="574"/>
      <c r="T36" s="574"/>
      <c r="W36" s="574"/>
      <c r="X36" s="574"/>
      <c r="Y36" s="574"/>
    </row>
    <row r="37" spans="2:51" s="353" customFormat="1" ht="17.25" customHeight="1">
      <c r="B37" s="564"/>
      <c r="C37" s="566" t="s">
        <v>21</v>
      </c>
      <c r="D37" s="569" t="s">
        <v>146</v>
      </c>
      <c r="E37" s="559"/>
      <c r="F37" s="559"/>
      <c r="G37" s="574"/>
      <c r="H37" s="574"/>
      <c r="J37" s="574"/>
      <c r="K37" s="574"/>
      <c r="L37" s="574"/>
      <c r="M37" s="574"/>
      <c r="N37" s="574"/>
      <c r="O37" s="574"/>
      <c r="R37" s="574"/>
      <c r="S37" s="574"/>
      <c r="T37" s="574"/>
      <c r="W37" s="574"/>
      <c r="X37" s="574"/>
      <c r="Y37" s="574"/>
    </row>
    <row r="38" spans="2:51" s="353"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3" customFormat="1" ht="17.25" customHeight="1">
      <c r="B39" s="564"/>
      <c r="C39" s="568" t="s">
        <v>23</v>
      </c>
      <c r="D39" s="564"/>
      <c r="E39" s="559"/>
      <c r="F39" s="559"/>
      <c r="G39" s="574"/>
      <c r="H39" s="574"/>
      <c r="J39" s="574"/>
      <c r="K39" s="574"/>
      <c r="L39" s="574"/>
      <c r="M39" s="574"/>
      <c r="N39" s="574"/>
      <c r="O39" s="574"/>
      <c r="R39" s="574"/>
      <c r="S39" s="574"/>
      <c r="T39" s="574"/>
      <c r="W39" s="574"/>
      <c r="X39" s="574"/>
      <c r="Y39" s="574"/>
    </row>
    <row r="40" spans="2:51" s="353" customFormat="1" ht="17.25" customHeight="1">
      <c r="B40" s="559"/>
      <c r="C40" s="564" t="s">
        <v>100</v>
      </c>
      <c r="D40" s="559"/>
      <c r="E40" s="559"/>
      <c r="F40" s="568"/>
      <c r="G40" s="574"/>
      <c r="H40" s="574"/>
      <c r="J40" s="574"/>
      <c r="K40" s="574"/>
      <c r="L40" s="574"/>
      <c r="M40" s="574"/>
      <c r="N40" s="574"/>
      <c r="O40" s="574"/>
      <c r="R40" s="574"/>
      <c r="S40" s="574"/>
      <c r="T40" s="574"/>
      <c r="W40" s="574"/>
      <c r="X40" s="574"/>
      <c r="Y40" s="574"/>
    </row>
    <row r="41" spans="2:51" s="353" customFormat="1" ht="17.25" customHeight="1">
      <c r="B41" s="559"/>
      <c r="C41" s="564" t="s">
        <v>147</v>
      </c>
      <c r="D41" s="559"/>
      <c r="E41" s="559"/>
      <c r="F41" s="564"/>
      <c r="G41" s="574"/>
      <c r="H41" s="574"/>
      <c r="J41" s="574"/>
      <c r="K41" s="574"/>
      <c r="L41" s="574"/>
      <c r="M41" s="574"/>
      <c r="N41" s="574"/>
      <c r="O41" s="574"/>
      <c r="R41" s="574"/>
      <c r="S41" s="574"/>
      <c r="T41" s="574"/>
      <c r="W41" s="574"/>
      <c r="X41" s="574"/>
      <c r="Y41" s="574"/>
    </row>
    <row r="42" spans="2:51" s="353"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3" customFormat="1" ht="17.25" customHeight="1">
      <c r="B43" s="564" t="s">
        <v>187</v>
      </c>
      <c r="C43" s="564"/>
      <c r="D43" s="564"/>
    </row>
    <row r="44" spans="2:51" s="353" customFormat="1" ht="17.25" customHeight="1">
      <c r="B44" s="564" t="s">
        <v>133</v>
      </c>
      <c r="C44" s="564"/>
      <c r="D44" s="564"/>
    </row>
    <row r="45" spans="2:51" s="353" customFormat="1" ht="17.25" customHeight="1">
      <c r="B45" s="565" t="s">
        <v>20</v>
      </c>
      <c r="C45" s="559"/>
      <c r="D45" s="559"/>
      <c r="E45" s="571"/>
      <c r="F45" s="571"/>
      <c r="G45" s="571"/>
      <c r="H45" s="571"/>
      <c r="I45" s="571"/>
      <c r="J45" s="571"/>
      <c r="K45" s="571"/>
      <c r="L45" s="571"/>
      <c r="M45" s="571"/>
      <c r="N45" s="571"/>
      <c r="O45" s="576"/>
      <c r="P45" s="576"/>
      <c r="Q45" s="571"/>
      <c r="R45" s="576"/>
      <c r="S45" s="571"/>
      <c r="T45" s="571"/>
      <c r="U45" s="576"/>
      <c r="Y45" s="571"/>
      <c r="Z45" s="571"/>
      <c r="AA45" s="571"/>
      <c r="AB45" s="571"/>
      <c r="AD45" s="571"/>
      <c r="AE45" s="576"/>
      <c r="AF45" s="576"/>
      <c r="AG45" s="576"/>
      <c r="AH45" s="576"/>
      <c r="AI45" s="577"/>
      <c r="AJ45" s="576"/>
      <c r="AK45" s="576"/>
      <c r="AL45" s="576"/>
      <c r="AM45" s="576"/>
      <c r="AN45" s="576"/>
      <c r="AO45" s="576"/>
      <c r="AP45" s="576"/>
      <c r="AQ45" s="576"/>
      <c r="AR45" s="576"/>
      <c r="AS45" s="576"/>
      <c r="AT45" s="576"/>
      <c r="AU45" s="576"/>
      <c r="AV45" s="576"/>
      <c r="AW45" s="576"/>
      <c r="AX45" s="576"/>
      <c r="AY45" s="577"/>
    </row>
    <row r="46" spans="2:51" s="353" customFormat="1" ht="17.25" customHeight="1"/>
    <row r="47" spans="2:51" s="353" customFormat="1" ht="17.25" customHeight="1">
      <c r="B47" s="564" t="s">
        <v>188</v>
      </c>
      <c r="C47" s="564"/>
    </row>
    <row r="48" spans="2:51" s="353" customFormat="1" ht="17.25" customHeight="1">
      <c r="B48" s="564"/>
      <c r="C48" s="564"/>
    </row>
    <row r="49" spans="2:54" s="353" customFormat="1" ht="17.25" customHeight="1">
      <c r="B49" s="564" t="s">
        <v>189</v>
      </c>
      <c r="C49" s="564"/>
    </row>
    <row r="50" spans="2:54" s="353" customFormat="1" ht="17.25" customHeight="1">
      <c r="B50" s="564" t="s">
        <v>168</v>
      </c>
      <c r="C50" s="564"/>
    </row>
    <row r="51" spans="2:54" s="353" customFormat="1" ht="17.25" customHeight="1">
      <c r="B51" s="564"/>
      <c r="C51" s="564"/>
    </row>
    <row r="52" spans="2:54" s="353" customFormat="1" ht="17.25" customHeight="1">
      <c r="B52" s="564" t="s">
        <v>190</v>
      </c>
      <c r="C52" s="564"/>
    </row>
    <row r="53" spans="2:54" s="353" customFormat="1" ht="17.25" customHeight="1">
      <c r="B53" s="564" t="s">
        <v>79</v>
      </c>
      <c r="C53" s="564"/>
    </row>
    <row r="54" spans="2:54" s="353" customFormat="1" ht="17.25" customHeight="1">
      <c r="B54" s="564"/>
      <c r="C54" s="564"/>
    </row>
    <row r="55" spans="2:54" s="353" customFormat="1" ht="17.25" customHeight="1">
      <c r="B55" s="564" t="s">
        <v>191</v>
      </c>
      <c r="C55" s="564"/>
      <c r="D55" s="564"/>
    </row>
    <row r="56" spans="2:54" s="353" customFormat="1" ht="17.25" customHeight="1">
      <c r="B56" s="564"/>
      <c r="C56" s="564"/>
      <c r="D56" s="564"/>
    </row>
    <row r="57" spans="2:54" s="353" customFormat="1" ht="17.25" customHeight="1">
      <c r="B57" s="559" t="s">
        <v>82</v>
      </c>
      <c r="C57" s="559"/>
      <c r="D57" s="564"/>
    </row>
    <row r="58" spans="2:54" s="353" customFormat="1" ht="17.25" customHeight="1">
      <c r="B58" s="559" t="s">
        <v>134</v>
      </c>
      <c r="C58" s="559"/>
      <c r="D58" s="564"/>
    </row>
    <row r="59" spans="2:54" s="353" customFormat="1" ht="17.25" customHeight="1">
      <c r="B59" s="559" t="s">
        <v>169</v>
      </c>
      <c r="C59" s="559"/>
      <c r="D59" s="564"/>
    </row>
    <row r="60" spans="2:54" s="353" customFormat="1" ht="17.25" customHeight="1"/>
    <row r="61" spans="2:54" s="353" customFormat="1" ht="17.25" customHeight="1">
      <c r="B61" s="353" t="s">
        <v>91</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3"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3" customFormat="1" ht="17.25" customHeight="1">
      <c r="B63" s="353" t="s">
        <v>192</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3"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3" customFormat="1" ht="17.25" customHeight="1">
      <c r="B65" s="353" t="s">
        <v>193</v>
      </c>
      <c r="BL65" s="578"/>
      <c r="BM65" s="579"/>
      <c r="BN65" s="578"/>
      <c r="BO65" s="578"/>
      <c r="BP65" s="578"/>
      <c r="BQ65" s="580"/>
      <c r="BR65" s="581"/>
      <c r="BS65" s="581"/>
    </row>
    <row r="66" spans="2:71" s="353"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93</v>
      </c>
    </row>
    <row r="68" spans="2:71" ht="17.25" customHeight="1">
      <c r="B68" s="353" t="s">
        <v>194</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topLeftCell="A7" workbookViewId="0">
      <selection activeCell="C4" sqref="C4"/>
    </sheetView>
  </sheetViews>
  <sheetFormatPr defaultRowHeight="25.5"/>
  <cols>
    <col min="1" max="1" width="1.75" style="582" customWidth="1"/>
    <col min="2" max="2" width="9" style="582" customWidth="1"/>
    <col min="3" max="12" width="40.625" style="582" customWidth="1"/>
    <col min="13" max="16384" width="9" style="582" customWidth="1"/>
  </cols>
  <sheetData>
    <row r="1" spans="1:12">
      <c r="A1" s="583"/>
      <c r="B1" s="584" t="s">
        <v>102</v>
      </c>
      <c r="C1" s="584"/>
      <c r="D1" s="584"/>
    </row>
    <row r="2" spans="1:12">
      <c r="A2" s="583"/>
      <c r="B2" s="584"/>
      <c r="C2" s="584"/>
      <c r="D2" s="584"/>
    </row>
    <row r="3" spans="1:12">
      <c r="A3" s="583"/>
      <c r="B3" s="585" t="s">
        <v>37</v>
      </c>
      <c r="C3" s="585" t="s">
        <v>117</v>
      </c>
      <c r="D3" s="584"/>
    </row>
    <row r="4" spans="1:12">
      <c r="A4" s="583"/>
      <c r="B4" s="586">
        <v>1</v>
      </c>
      <c r="C4" s="591" t="s">
        <v>170</v>
      </c>
      <c r="D4" s="584"/>
    </row>
    <row r="5" spans="1:12">
      <c r="A5" s="583"/>
      <c r="B5" s="586">
        <v>2</v>
      </c>
      <c r="C5" s="591" t="s">
        <v>171</v>
      </c>
    </row>
    <row r="6" spans="1:12">
      <c r="A6" s="583"/>
      <c r="B6" s="586">
        <v>3</v>
      </c>
      <c r="C6" s="591" t="s">
        <v>172</v>
      </c>
      <c r="D6" s="584"/>
    </row>
    <row r="7" spans="1:12">
      <c r="A7" s="583"/>
      <c r="B7" s="586">
        <v>4</v>
      </c>
      <c r="C7" s="591" t="s">
        <v>0</v>
      </c>
      <c r="D7" s="584"/>
    </row>
    <row r="8" spans="1:12">
      <c r="A8" s="583"/>
      <c r="B8" s="586">
        <v>5</v>
      </c>
      <c r="C8" s="591" t="s">
        <v>0</v>
      </c>
      <c r="D8" s="584"/>
    </row>
    <row r="9" spans="1:12">
      <c r="A9" s="583"/>
      <c r="B9" s="584"/>
      <c r="C9" s="584"/>
      <c r="D9" s="584"/>
    </row>
    <row r="10" spans="1:12">
      <c r="A10" s="583"/>
      <c r="B10" s="584" t="s">
        <v>118</v>
      </c>
      <c r="C10" s="584"/>
      <c r="D10" s="584"/>
    </row>
    <row r="11" spans="1:12" ht="26.25">
      <c r="A11" s="583"/>
      <c r="B11" s="584"/>
      <c r="C11" s="584"/>
      <c r="D11" s="584"/>
    </row>
    <row r="12" spans="1:12" ht="26.25">
      <c r="A12" s="583"/>
      <c r="B12" s="587" t="s">
        <v>15</v>
      </c>
      <c r="C12" s="592" t="s">
        <v>10</v>
      </c>
      <c r="D12" s="596" t="s">
        <v>76</v>
      </c>
      <c r="E12" s="596" t="s">
        <v>16</v>
      </c>
      <c r="F12" s="596" t="s">
        <v>64</v>
      </c>
      <c r="G12" s="601" t="s">
        <v>24</v>
      </c>
      <c r="H12" s="604" t="s">
        <v>0</v>
      </c>
      <c r="I12" s="604" t="s">
        <v>0</v>
      </c>
      <c r="J12" s="604" t="s">
        <v>0</v>
      </c>
      <c r="K12" s="604" t="s">
        <v>0</v>
      </c>
      <c r="L12" s="606" t="s">
        <v>0</v>
      </c>
    </row>
    <row r="13" spans="1:12">
      <c r="A13" s="583"/>
      <c r="B13" s="588" t="s">
        <v>106</v>
      </c>
      <c r="C13" s="593" t="s">
        <v>196</v>
      </c>
      <c r="D13" s="597" t="s">
        <v>138</v>
      </c>
      <c r="E13" s="597" t="s">
        <v>22</v>
      </c>
      <c r="F13" s="597" t="s">
        <v>47</v>
      </c>
      <c r="G13" s="602" t="s">
        <v>41</v>
      </c>
      <c r="H13" s="605" t="s">
        <v>0</v>
      </c>
      <c r="I13" s="605" t="s">
        <v>0</v>
      </c>
      <c r="J13" s="605" t="s">
        <v>0</v>
      </c>
      <c r="K13" s="605" t="s">
        <v>0</v>
      </c>
      <c r="L13" s="607" t="s">
        <v>0</v>
      </c>
    </row>
    <row r="14" spans="1:12">
      <c r="B14" s="589"/>
      <c r="C14" s="594" t="s">
        <v>0</v>
      </c>
      <c r="D14" s="598" t="s">
        <v>137</v>
      </c>
      <c r="E14" s="598" t="s">
        <v>7</v>
      </c>
      <c r="F14" s="598" t="s">
        <v>0</v>
      </c>
      <c r="G14" s="603" t="s">
        <v>43</v>
      </c>
      <c r="H14" s="598" t="s">
        <v>0</v>
      </c>
      <c r="I14" s="598" t="s">
        <v>0</v>
      </c>
      <c r="J14" s="598" t="s">
        <v>0</v>
      </c>
      <c r="K14" s="598" t="s">
        <v>0</v>
      </c>
      <c r="L14" s="608" t="s">
        <v>0</v>
      </c>
    </row>
    <row r="15" spans="1:12">
      <c r="B15" s="589"/>
      <c r="C15" s="594" t="s">
        <v>0</v>
      </c>
      <c r="D15" s="598" t="s">
        <v>139</v>
      </c>
      <c r="E15" s="599" t="s">
        <v>0</v>
      </c>
      <c r="F15" s="599" t="s">
        <v>0</v>
      </c>
      <c r="G15" s="603" t="s">
        <v>44</v>
      </c>
      <c r="H15" s="599" t="s">
        <v>0</v>
      </c>
      <c r="I15" s="599" t="s">
        <v>0</v>
      </c>
      <c r="J15" s="599" t="s">
        <v>0</v>
      </c>
      <c r="K15" s="599" t="s">
        <v>0</v>
      </c>
      <c r="L15" s="609" t="s">
        <v>0</v>
      </c>
    </row>
    <row r="16" spans="1:12">
      <c r="B16" s="589"/>
      <c r="C16" s="594" t="s">
        <v>0</v>
      </c>
      <c r="D16" s="599" t="s">
        <v>0</v>
      </c>
      <c r="E16" s="599" t="s">
        <v>0</v>
      </c>
      <c r="F16" s="599" t="s">
        <v>0</v>
      </c>
      <c r="G16" s="603" t="s">
        <v>22</v>
      </c>
      <c r="H16" s="599" t="s">
        <v>0</v>
      </c>
      <c r="I16" s="599" t="s">
        <v>0</v>
      </c>
      <c r="J16" s="599" t="s">
        <v>0</v>
      </c>
      <c r="K16" s="599" t="s">
        <v>0</v>
      </c>
      <c r="L16" s="609" t="s">
        <v>0</v>
      </c>
    </row>
    <row r="17" spans="2:12">
      <c r="B17" s="589"/>
      <c r="C17" s="594" t="s">
        <v>0</v>
      </c>
      <c r="D17" s="599" t="s">
        <v>0</v>
      </c>
      <c r="E17" s="599" t="s">
        <v>0</v>
      </c>
      <c r="F17" s="599" t="s">
        <v>0</v>
      </c>
      <c r="G17" s="603" t="s">
        <v>7</v>
      </c>
      <c r="H17" s="599" t="s">
        <v>0</v>
      </c>
      <c r="I17" s="599" t="s">
        <v>0</v>
      </c>
      <c r="J17" s="599" t="s">
        <v>0</v>
      </c>
      <c r="K17" s="599" t="s">
        <v>0</v>
      </c>
      <c r="L17" s="609" t="s">
        <v>0</v>
      </c>
    </row>
    <row r="18" spans="2:12">
      <c r="B18" s="589"/>
      <c r="C18" s="594" t="s">
        <v>0</v>
      </c>
      <c r="D18" s="599" t="s">
        <v>0</v>
      </c>
      <c r="E18" s="599" t="s">
        <v>0</v>
      </c>
      <c r="F18" s="599" t="s">
        <v>0</v>
      </c>
      <c r="G18" s="603" t="s">
        <v>103</v>
      </c>
      <c r="H18" s="599" t="s">
        <v>0</v>
      </c>
      <c r="I18" s="599" t="s">
        <v>0</v>
      </c>
      <c r="J18" s="599" t="s">
        <v>0</v>
      </c>
      <c r="K18" s="599" t="s">
        <v>0</v>
      </c>
      <c r="L18" s="609" t="s">
        <v>0</v>
      </c>
    </row>
    <row r="19" spans="2:12">
      <c r="B19" s="589"/>
      <c r="C19" s="594" t="s">
        <v>0</v>
      </c>
      <c r="D19" s="599" t="s">
        <v>0</v>
      </c>
      <c r="E19" s="599" t="s">
        <v>0</v>
      </c>
      <c r="F19" s="599" t="s">
        <v>0</v>
      </c>
      <c r="G19" s="603" t="s">
        <v>104</v>
      </c>
      <c r="H19" s="599" t="s">
        <v>0</v>
      </c>
      <c r="I19" s="599" t="s">
        <v>0</v>
      </c>
      <c r="J19" s="599" t="s">
        <v>0</v>
      </c>
      <c r="K19" s="599" t="s">
        <v>0</v>
      </c>
      <c r="L19" s="609" t="s">
        <v>0</v>
      </c>
    </row>
    <row r="20" spans="2:12">
      <c r="B20" s="589"/>
      <c r="C20" s="594" t="s">
        <v>0</v>
      </c>
      <c r="D20" s="599" t="s">
        <v>0</v>
      </c>
      <c r="E20" s="599" t="s">
        <v>0</v>
      </c>
      <c r="F20" s="599" t="s">
        <v>0</v>
      </c>
      <c r="G20" s="603" t="s">
        <v>11</v>
      </c>
      <c r="H20" s="599" t="s">
        <v>0</v>
      </c>
      <c r="I20" s="599" t="s">
        <v>0</v>
      </c>
      <c r="J20" s="599" t="s">
        <v>0</v>
      </c>
      <c r="K20" s="599" t="s">
        <v>0</v>
      </c>
      <c r="L20" s="609" t="s">
        <v>0</v>
      </c>
    </row>
    <row r="21" spans="2:12">
      <c r="B21" s="589"/>
      <c r="C21" s="594" t="s">
        <v>0</v>
      </c>
      <c r="D21" s="599" t="s">
        <v>0</v>
      </c>
      <c r="E21" s="599" t="s">
        <v>0</v>
      </c>
      <c r="F21" s="599" t="s">
        <v>0</v>
      </c>
      <c r="G21" s="603" t="s">
        <v>45</v>
      </c>
      <c r="H21" s="599" t="s">
        <v>0</v>
      </c>
      <c r="I21" s="599" t="s">
        <v>0</v>
      </c>
      <c r="J21" s="599" t="s">
        <v>0</v>
      </c>
      <c r="K21" s="599" t="s">
        <v>0</v>
      </c>
      <c r="L21" s="609" t="s">
        <v>0</v>
      </c>
    </row>
    <row r="22" spans="2:12">
      <c r="B22" s="589"/>
      <c r="C22" s="594" t="s">
        <v>0</v>
      </c>
      <c r="D22" s="599" t="s">
        <v>0</v>
      </c>
      <c r="E22" s="599" t="s">
        <v>0</v>
      </c>
      <c r="F22" s="599" t="s">
        <v>0</v>
      </c>
      <c r="G22" s="599" t="s">
        <v>0</v>
      </c>
      <c r="H22" s="599" t="s">
        <v>0</v>
      </c>
      <c r="I22" s="599" t="s">
        <v>0</v>
      </c>
      <c r="J22" s="599" t="s">
        <v>0</v>
      </c>
      <c r="K22" s="599" t="s">
        <v>0</v>
      </c>
      <c r="L22" s="609" t="s">
        <v>0</v>
      </c>
    </row>
    <row r="23" spans="2:12">
      <c r="B23" s="589"/>
      <c r="C23" s="594" t="s">
        <v>0</v>
      </c>
      <c r="D23" s="599" t="s">
        <v>0</v>
      </c>
      <c r="E23" s="599" t="s">
        <v>0</v>
      </c>
      <c r="F23" s="599" t="s">
        <v>0</v>
      </c>
      <c r="G23" s="599" t="s">
        <v>0</v>
      </c>
      <c r="H23" s="599" t="s">
        <v>0</v>
      </c>
      <c r="I23" s="599" t="s">
        <v>0</v>
      </c>
      <c r="J23" s="599" t="s">
        <v>0</v>
      </c>
      <c r="K23" s="599" t="s">
        <v>0</v>
      </c>
      <c r="L23" s="609" t="s">
        <v>0</v>
      </c>
    </row>
    <row r="24" spans="2:12">
      <c r="B24" s="589"/>
      <c r="C24" s="594" t="s">
        <v>0</v>
      </c>
      <c r="D24" s="599" t="s">
        <v>0</v>
      </c>
      <c r="E24" s="599" t="s">
        <v>0</v>
      </c>
      <c r="F24" s="599" t="s">
        <v>0</v>
      </c>
      <c r="G24" s="599" t="s">
        <v>0</v>
      </c>
      <c r="H24" s="599" t="s">
        <v>0</v>
      </c>
      <c r="I24" s="599" t="s">
        <v>0</v>
      </c>
      <c r="J24" s="599" t="s">
        <v>0</v>
      </c>
      <c r="K24" s="599" t="s">
        <v>0</v>
      </c>
      <c r="L24" s="609" t="s">
        <v>0</v>
      </c>
    </row>
    <row r="25" spans="2:12" ht="26.25">
      <c r="B25" s="590"/>
      <c r="C25" s="595" t="s">
        <v>0</v>
      </c>
      <c r="D25" s="600" t="s">
        <v>0</v>
      </c>
      <c r="E25" s="600" t="s">
        <v>0</v>
      </c>
      <c r="F25" s="600" t="s">
        <v>0</v>
      </c>
      <c r="G25" s="600" t="s">
        <v>0</v>
      </c>
      <c r="H25" s="600" t="s">
        <v>0</v>
      </c>
      <c r="I25" s="600" t="s">
        <v>0</v>
      </c>
      <c r="J25" s="600" t="s">
        <v>0</v>
      </c>
      <c r="K25" s="600" t="s">
        <v>0</v>
      </c>
      <c r="L25" s="610" t="s">
        <v>0</v>
      </c>
    </row>
    <row r="28" spans="2:12">
      <c r="C28" s="582" t="s">
        <v>151</v>
      </c>
    </row>
    <row r="29" spans="2:12">
      <c r="C29" s="582" t="s">
        <v>107</v>
      </c>
    </row>
    <row r="30" spans="2:12">
      <c r="C30" s="582" t="s">
        <v>120</v>
      </c>
    </row>
    <row r="31" spans="2:12">
      <c r="C31" s="582" t="s">
        <v>121</v>
      </c>
    </row>
    <row r="32" spans="2:12">
      <c r="C32" s="582" t="s">
        <v>66</v>
      </c>
    </row>
    <row r="33" spans="3:3">
      <c r="C33" s="582" t="s">
        <v>123</v>
      </c>
    </row>
    <row r="34" spans="3:3">
      <c r="C34" s="582" t="s">
        <v>124</v>
      </c>
    </row>
    <row r="35" spans="3:3">
      <c r="C35" s="582" t="s">
        <v>145</v>
      </c>
    </row>
    <row r="36" spans="3:3">
      <c r="C36" s="582" t="s">
        <v>108</v>
      </c>
    </row>
    <row r="37" spans="3:3">
      <c r="C37" s="582" t="s">
        <v>109</v>
      </c>
    </row>
    <row r="39" spans="3:3">
      <c r="C39" s="582" t="s">
        <v>152</v>
      </c>
    </row>
    <row r="40" spans="3:3">
      <c r="C40" s="582" t="s">
        <v>111</v>
      </c>
    </row>
    <row r="41" spans="3:3">
      <c r="C41" s="582" t="s">
        <v>112</v>
      </c>
    </row>
    <row r="42" spans="3:3">
      <c r="C42" s="582" t="s">
        <v>113</v>
      </c>
    </row>
    <row r="43" spans="3:3">
      <c r="C43" s="582" t="s">
        <v>115</v>
      </c>
    </row>
    <row r="44" spans="3:3">
      <c r="C44" s="582"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kenkou</cp:lastModifiedBy>
  <cp:lastPrinted>2021-02-25T07:14:11Z</cp:lastPrinted>
  <dcterms:created xsi:type="dcterms:W3CDTF">2020-01-14T23:47:53Z</dcterms:created>
  <dcterms:modified xsi:type="dcterms:W3CDTF">2021-04-07T00:48:04Z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2021-04-07T00:48:04Z</vt:filetime>
  </property>
</Properties>
</file>